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16" windowWidth="15456" windowHeight="10932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Položky!$A$1:$G$101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Položky!#REF!</definedName>
    <definedName name="SloupecCisloPol">Položky!#REF!</definedName>
    <definedName name="SloupecJC">Položky!#REF!</definedName>
    <definedName name="SloupecMJ">Položky!#REF!</definedName>
    <definedName name="SloupecMnozstvi">Položky!#REF!</definedName>
    <definedName name="SloupecNazPol">Položky!#REF!</definedName>
    <definedName name="SloupecPC">Položky!#REF!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96" i="3"/>
  <c r="B7" i="2"/>
  <c r="BB77" i="3"/>
  <c r="C75"/>
  <c r="BB31"/>
  <c r="BB36"/>
  <c r="BB37"/>
  <c r="BB49"/>
  <c r="BB50"/>
  <c r="BB53"/>
  <c r="BB56"/>
  <c r="BA9"/>
  <c r="BB9"/>
  <c r="BC9"/>
  <c r="BD9"/>
  <c r="BE9"/>
  <c r="BA11"/>
  <c r="BB11"/>
  <c r="BC11"/>
  <c r="BD11"/>
  <c r="BE11"/>
  <c r="BB15"/>
  <c r="BB89"/>
  <c r="C100"/>
  <c r="C40"/>
  <c r="BE49"/>
  <c r="BD49"/>
  <c r="BC49"/>
  <c r="BA49"/>
  <c r="BA50"/>
  <c r="BC50"/>
  <c r="BD50"/>
  <c r="BE50"/>
  <c r="BB39"/>
  <c r="BB40"/>
  <c r="BB78"/>
  <c r="BA77"/>
  <c r="BC77"/>
  <c r="BD77"/>
  <c r="BE77"/>
  <c r="BE89"/>
  <c r="BD89"/>
  <c r="BC89"/>
  <c r="BA89"/>
  <c r="BE79"/>
  <c r="BD79"/>
  <c r="BC79"/>
  <c r="BA79"/>
  <c r="BB79"/>
  <c r="BE78"/>
  <c r="BD78"/>
  <c r="BC78"/>
  <c r="BA78"/>
  <c r="B12" i="2"/>
  <c r="A12"/>
  <c r="BE56" i="3"/>
  <c r="BD56"/>
  <c r="BC56"/>
  <c r="BA56"/>
  <c r="BE53"/>
  <c r="BD53"/>
  <c r="BC53"/>
  <c r="BA53"/>
  <c r="B11" i="2"/>
  <c r="A11"/>
  <c r="C89" i="3"/>
  <c r="BE51"/>
  <c r="BD51"/>
  <c r="BC51"/>
  <c r="BA51"/>
  <c r="BB51"/>
  <c r="BE40"/>
  <c r="BD40"/>
  <c r="BC40"/>
  <c r="BA40"/>
  <c r="BE39"/>
  <c r="BD39"/>
  <c r="BC39"/>
  <c r="BA39"/>
  <c r="BE37"/>
  <c r="BD37"/>
  <c r="BC37"/>
  <c r="BA37"/>
  <c r="BE36"/>
  <c r="BD36"/>
  <c r="BC36"/>
  <c r="BA36"/>
  <c r="BE31"/>
  <c r="BD31"/>
  <c r="BC31"/>
  <c r="BA31"/>
  <c r="A10" i="2"/>
  <c r="B8"/>
  <c r="A8"/>
  <c r="BE27" i="3"/>
  <c r="BD27"/>
  <c r="BC27"/>
  <c r="BA27"/>
  <c r="BB27"/>
  <c r="BE24"/>
  <c r="BD24"/>
  <c r="BC24"/>
  <c r="BA24"/>
  <c r="BB24"/>
  <c r="BE22"/>
  <c r="BD22"/>
  <c r="BC22"/>
  <c r="BA22"/>
  <c r="BB22"/>
  <c r="BE19"/>
  <c r="BD19"/>
  <c r="BC19"/>
  <c r="BA19"/>
  <c r="BB19"/>
  <c r="BE18"/>
  <c r="BD18"/>
  <c r="BC18"/>
  <c r="BA18"/>
  <c r="BB18"/>
  <c r="BE16"/>
  <c r="BD16"/>
  <c r="BC16"/>
  <c r="BA16"/>
  <c r="BB16"/>
  <c r="BE15"/>
  <c r="BD15"/>
  <c r="BC15"/>
  <c r="BA15"/>
  <c r="E4"/>
  <c r="C4"/>
  <c r="F3"/>
  <c r="C3"/>
  <c r="G23" i="1"/>
  <c r="C2" i="2"/>
  <c r="C1"/>
  <c r="C33" i="1"/>
  <c r="F33" s="1"/>
  <c r="C31"/>
  <c r="C9"/>
  <c r="G7"/>
  <c r="D2"/>
  <c r="C2"/>
  <c r="B10" i="2"/>
  <c r="BA28" i="3"/>
  <c r="BD28"/>
  <c r="BC28"/>
  <c r="BE28"/>
  <c r="BB28"/>
  <c r="C21" i="1"/>
  <c r="C15"/>
  <c r="F10" i="2" l="1"/>
  <c r="F9"/>
  <c r="F11"/>
  <c r="F8"/>
  <c r="BE90" i="3"/>
  <c r="I12" i="2" s="1"/>
  <c r="BD90" i="3"/>
  <c r="H12" i="2" s="1"/>
  <c r="BA90" i="3"/>
  <c r="E12" i="2" s="1"/>
  <c r="BB90" i="3"/>
  <c r="BC90"/>
  <c r="G12" i="2" s="1"/>
  <c r="F13"/>
  <c r="F12"/>
  <c r="H14" l="1"/>
  <c r="C17" i="1" s="1"/>
  <c r="G14" i="2"/>
  <c r="C18" i="1" s="1"/>
  <c r="C16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<sst xmlns="http://schemas.openxmlformats.org/spreadsheetml/2006/main" count="380" uniqueCount="221">
  <si>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</si>
  <si>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</si>
  <si>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</si>
  <si>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</si>
  <si>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</si>
  <si>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</si>
  <si>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</si>
  <si>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</si>
  <si>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</si>
  <si>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</si>
  <si>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</si>
  <si>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</si>
  <si>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</si>
  <si>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</si>
  <si>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</si>
  <si>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</si>
  <si>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</si>
  <si>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</si>
  <si>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</si>
  <si>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</si>
  <si>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</si>
  <si>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</si>
  <si>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</si>
  <si>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</si>
  <si>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</si>
  <si>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</si>
  <si>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</si>
  <si>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</si>
  <si>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</si>
  <si>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</si>
  <si>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</si>
  <si>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</si>
  <si>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</si>
  <si>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</si>
  <si>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</si>
  <si>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</si>
  <si>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</si>
  <si>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</si>
  <si>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</si>
  <si>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</si>
  <si>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</si>
  <si>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</si>
  <si>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</si>
  <si>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</si>
  <si>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</si>
  <si>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</si>
  <si>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</si>
  <si>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</si>
  <si>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</si>
  <si>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</si>
  <si>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</si>
  <si>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</si>
  <si>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</si>
  <si>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</si>
  <si>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</si>
  <si>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</si>
  <si>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</si>
  <si>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</si>
  <si>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</si>
  <si>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</si>
  <si>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</si>
  <si>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</si>
  <si>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</si>
  <si>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</si>
  <si>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</si>
  <si>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</si>
  <si>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</si>
  <si>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</si>
  <si>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</si>
  <si>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</si>
  <si>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</si>
  <si>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</si>
  <si>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</si>
  <si>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</si>
  <si>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</si>
  <si>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27062013</t>
  </si>
  <si>
    <t>001</t>
  </si>
  <si>
    <t>m</t>
  </si>
  <si>
    <t>kus</t>
  </si>
  <si>
    <t>723</t>
  </si>
  <si>
    <t>Vnitřní plynovod</t>
  </si>
  <si>
    <t>soubor</t>
  </si>
  <si>
    <t>723190251R00</t>
  </si>
  <si>
    <t>723190907R00</t>
  </si>
  <si>
    <t>Odvzdušnění a napuštění plynového potrubí</t>
  </si>
  <si>
    <t>723190909R00</t>
  </si>
  <si>
    <t>723231114U00</t>
  </si>
  <si>
    <t>723239103R00</t>
  </si>
  <si>
    <t>723239212R00</t>
  </si>
  <si>
    <t>Revize plynovodu</t>
  </si>
  <si>
    <t>hod</t>
  </si>
  <si>
    <t>731</t>
  </si>
  <si>
    <t>Kotelny</t>
  </si>
  <si>
    <t>731100846R00</t>
  </si>
  <si>
    <t>kpl.</t>
  </si>
  <si>
    <t>733</t>
  </si>
  <si>
    <t>Rozvod potrubí</t>
  </si>
  <si>
    <t>733113113R00</t>
  </si>
  <si>
    <t>733161104R00</t>
  </si>
  <si>
    <t>733161106R00</t>
  </si>
  <si>
    <t>733161107R00</t>
  </si>
  <si>
    <t>733291101U00</t>
  </si>
  <si>
    <t>Zkouška těsnosti potrubí Cu -D 35</t>
  </si>
  <si>
    <t>734</t>
  </si>
  <si>
    <t>Armatury</t>
  </si>
  <si>
    <t>Kohouty plnící a vypouštěcí G 1/2</t>
  </si>
  <si>
    <t>735</t>
  </si>
  <si>
    <t>Otopná tělesa</t>
  </si>
  <si>
    <t>19122013</t>
  </si>
  <si>
    <t>M +  D</t>
  </si>
  <si>
    <t>Předběžná prohlídka čl.17,od.1a</t>
  </si>
  <si>
    <t>73128113R00</t>
  </si>
  <si>
    <t>731281114R00</t>
  </si>
  <si>
    <t>731281115R00</t>
  </si>
  <si>
    <t>732121529R00</t>
  </si>
  <si>
    <t>732121530R00</t>
  </si>
  <si>
    <t>732121531R00</t>
  </si>
  <si>
    <t xml:space="preserve">Montáž expanzomatu </t>
  </si>
  <si>
    <t>733161108R00</t>
  </si>
  <si>
    <t>799</t>
  </si>
  <si>
    <t>Ostatní</t>
  </si>
  <si>
    <t>900 T00</t>
  </si>
  <si>
    <t xml:space="preserve">Přesun hmot </t>
  </si>
  <si>
    <t>904 T00</t>
  </si>
  <si>
    <t>734200811R00</t>
  </si>
  <si>
    <t xml:space="preserve">HZS -Zkoušky v rámci montážních prací </t>
  </si>
  <si>
    <t>Strojovny</t>
  </si>
  <si>
    <t>732</t>
  </si>
  <si>
    <t>732 Strojovny</t>
  </si>
  <si>
    <t>VYTÁPĚNÍ + PLYNOINSTLACE</t>
  </si>
  <si>
    <t>vytápění+plyn</t>
  </si>
  <si>
    <t>Ekvitermní regulace dle typu kotle</t>
  </si>
  <si>
    <t>ks</t>
  </si>
  <si>
    <t>M+D</t>
  </si>
  <si>
    <t>m2</t>
  </si>
  <si>
    <t>montáž rozdělovače</t>
  </si>
  <si>
    <t>Montáž armatur s 2závitem</t>
  </si>
  <si>
    <t>M</t>
  </si>
  <si>
    <t>Zuzana Cabalová</t>
  </si>
  <si>
    <t>dle výběrového řízení</t>
  </si>
  <si>
    <t>723140730T00</t>
  </si>
  <si>
    <t xml:space="preserve">Kohout plyn. DN 25 </t>
  </si>
  <si>
    <t>Montáž plynovodních armatur, 2 závity</t>
  </si>
  <si>
    <t>Zkouška tlaková  plynového potrubí+zápis</t>
  </si>
  <si>
    <t>Zednická výpomoc - sekání drážek+ zapravení</t>
  </si>
  <si>
    <t>Vypuštění a napuštění + proplach systému 2x</t>
  </si>
  <si>
    <t>Uvedení kotle do provozu + zapojení regulace</t>
  </si>
  <si>
    <t>zapůjčení patrony P62( napuštění .syst. Uprav.vodou)</t>
  </si>
  <si>
    <t>Montáž ohřívače</t>
  </si>
  <si>
    <t>Příplatek za zhotovení přípojky do DN 32</t>
  </si>
  <si>
    <t>Tepelná izolace potrubí D  28 tl. 20 mm</t>
  </si>
  <si>
    <t>Potrubí pex 17x2 + montáž</t>
  </si>
  <si>
    <t>šroubení svěrné pro pex potr.17x2 EK</t>
  </si>
  <si>
    <t>Zkouška těsnosti potrubí Pex</t>
  </si>
  <si>
    <t>Kulový kohout DN 25</t>
  </si>
  <si>
    <t>Kohout kulový s filtrem DN25</t>
  </si>
  <si>
    <t>Rezerva</t>
  </si>
  <si>
    <t>733161109R00</t>
  </si>
  <si>
    <t>733161111R00</t>
  </si>
  <si>
    <t>733161110R00</t>
  </si>
  <si>
    <t>Obvodová dilatační páska s folií</t>
  </si>
  <si>
    <t>733291102U00</t>
  </si>
  <si>
    <t>733291103U00</t>
  </si>
  <si>
    <t>733291104U00</t>
  </si>
  <si>
    <t>montáž dilat. pásky</t>
  </si>
  <si>
    <t>30/2017</t>
  </si>
  <si>
    <t>Potrubí ocelové závitové černé svařované DN25 + mont.</t>
  </si>
  <si>
    <t>Střešní průchodka pro šikmou střechu</t>
  </si>
  <si>
    <t xml:space="preserve">Topná zkouška a odvzdušnění + doregulace </t>
  </si>
  <si>
    <t>montáž syst. Desky</t>
  </si>
  <si>
    <t>fixační příchytka potrubí</t>
  </si>
  <si>
    <t>skříň rozdělovače pod omítku vel.4</t>
  </si>
  <si>
    <t>ASE teplotní čidlo TUV-čidlo do jímky zásobníku</t>
  </si>
  <si>
    <t>Ohřívač zásobník 160lt ,</t>
  </si>
  <si>
    <t>Potrubí měděné  28 x 1,5 mm, polotv.vč.tvar.</t>
  </si>
  <si>
    <t xml:space="preserve">Prostorový termostat </t>
  </si>
  <si>
    <t xml:space="preserve"> ZŠ a PŠ HUSTOPEČE -stavební úpravy pro ZUŠ </t>
  </si>
  <si>
    <t>JM Kraj Brno, zast.ZŠ a PŠ přísp. Org.Šafaříkova 24, Hustopeče</t>
  </si>
  <si>
    <t>Potrubí ocelové závitové černé svařované DN32 + mont.</t>
  </si>
  <si>
    <t>chráničky  DN 40</t>
  </si>
  <si>
    <t>Vyvedení a upevnění plynovodních výpustek DN25</t>
  </si>
  <si>
    <t xml:space="preserve">Kohout plyn. DN 32 </t>
  </si>
  <si>
    <t>Projekt skutečného provedení + vyjádření plyn. k revizi</t>
  </si>
  <si>
    <t>plynoměr podružný G-4 rozteč 100mm ( max 6 m3/hod)</t>
  </si>
  <si>
    <t>Montáž plynoměru</t>
  </si>
  <si>
    <t>Nátěr potrubí Z+V+V</t>
  </si>
  <si>
    <t>objímka s gumou</t>
  </si>
  <si>
    <t>šroub + matky</t>
  </si>
  <si>
    <t>pomocné konstrukce</t>
  </si>
  <si>
    <t>Kotel kondenzační 3-24 kW</t>
  </si>
  <si>
    <t>montáž kotle</t>
  </si>
  <si>
    <t>základní sada kouřovodu koax. 60/110mm přes střechu</t>
  </si>
  <si>
    <t>Prodl.1m 60/110 koax.</t>
  </si>
  <si>
    <t>Revizní kus  60/110</t>
  </si>
  <si>
    <t>SUR ventil 3/4“ k exp- nadobě</t>
  </si>
  <si>
    <t>Expanzomat 25lt  N25/6</t>
  </si>
  <si>
    <t>Trojcestný ventil 1"+pohon 230V(není-li součástí kotle)</t>
  </si>
  <si>
    <t>Potrubí měděné  15 x 1 mm, polotvrdé vč.tvar.</t>
  </si>
  <si>
    <t>Potrubí měděné  18 x 1 mm, polotvrdé vč.tvar.</t>
  </si>
  <si>
    <t>Potrubí měděné  22 x 1 mm, polotv.vč.tvar.</t>
  </si>
  <si>
    <t>Tepelná izolace potrubí D  22 tl. 20 mm</t>
  </si>
  <si>
    <t>Tepelná izolace potrubí DN 18 tl. 15 mm</t>
  </si>
  <si>
    <t>Tepelná izolace potrubí DN 15 tl. 15 mm</t>
  </si>
  <si>
    <t xml:space="preserve">Lišta pro vedení potrubí </t>
  </si>
  <si>
    <t>dvojitá příchytka potrubí+šroub+hmoždinka</t>
  </si>
  <si>
    <t>sestava 8.cestný rozdělovač  Unimix s čerpadlem a trojcest. Ventilem</t>
  </si>
  <si>
    <t>systemová izol. Deska kombitop-nd 30mm</t>
  </si>
  <si>
    <t>svěrné šroubení pro tr. Měděné 15x1</t>
  </si>
  <si>
    <t>Vekolux DN15 přímý</t>
  </si>
  <si>
    <t>Vekolux DN15 rohový(připoj. tělesa ze zdi)</t>
  </si>
  <si>
    <t>rad. Ventil rohový DN15</t>
  </si>
  <si>
    <t>rad. šroubení rohové DN15</t>
  </si>
  <si>
    <t>Hlavice ruční ovládání</t>
  </si>
  <si>
    <t>Hlavice termostatická</t>
  </si>
  <si>
    <t>Kryt proti zcizení hlavice</t>
  </si>
  <si>
    <t xml:space="preserve">Koupelnové těleso KRM 1220.600 </t>
  </si>
  <si>
    <t xml:space="preserve">koupelnové těleso KRM 1500.600 </t>
  </si>
  <si>
    <t xml:space="preserve">Montáž stávajících panelových těles </t>
  </si>
  <si>
    <t xml:space="preserve">Demontáž stávajících panelových těles </t>
  </si>
  <si>
    <t xml:space="preserve">Montáž koupelnových  těles </t>
  </si>
  <si>
    <t>Položkový seznam materiálu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</si>
</sst>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3" xfId="0" applyFont="1" applyBorder="1"/>
    <xf numFmtId="0" fontId="4" fillId="0" borderId="10" xfId="0" applyNumberFormat="1" applyFont="1" applyBorder="1"/>
    <xf numFmtId="0" fontId="4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4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4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4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0" fillId="0" borderId="17" xfId="0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7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centerContinuous"/>
    </xf>
    <xf numFmtId="0" fontId="7" fillId="2" borderId="20" xfId="0" applyFont="1" applyFill="1" applyBorder="1" applyAlignment="1">
      <alignment horizontal="centerContinuous"/>
    </xf>
    <xf numFmtId="0" fontId="0" fillId="2" borderId="20" xfId="0" applyFill="1" applyBorder="1" applyAlignment="1">
      <alignment horizontal="centerContinuous"/>
    </xf>
    <xf numFmtId="0" fontId="0" fillId="0" borderId="22" xfId="0" applyBorder="1"/>
    <xf numFmtId="0" fontId="0" fillId="0" borderId="23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4" xfId="0" applyBorder="1"/>
    <xf numFmtId="0" fontId="0" fillId="0" borderId="23" xfId="0" applyBorder="1" applyAlignment="1">
      <alignment shrinkToFit="1"/>
    </xf>
    <xf numFmtId="0" fontId="0" fillId="0" borderId="25" xfId="0" applyBorder="1"/>
    <xf numFmtId="0" fontId="8" fillId="0" borderId="7" xfId="0" applyFont="1" applyBorder="1"/>
    <xf numFmtId="0" fontId="0" fillId="0" borderId="12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165" fontId="0" fillId="0" borderId="39" xfId="0" applyNumberFormat="1" applyBorder="1" applyAlignment="1">
      <alignment horizontal="right"/>
    </xf>
    <xf numFmtId="0" fontId="0" fillId="0" borderId="39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7" xfId="0" applyFont="1" applyFill="1" applyBorder="1"/>
    <xf numFmtId="0" fontId="6" fillId="2" borderId="28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10" fillId="0" borderId="40" xfId="1" applyBorder="1"/>
    <xf numFmtId="0" fontId="10" fillId="0" borderId="40" xfId="1" applyBorder="1" applyAlignment="1">
      <alignment horizontal="right"/>
    </xf>
    <xf numFmtId="0" fontId="10" fillId="0" borderId="41" xfId="1" applyFont="1" applyBorder="1"/>
    <xf numFmtId="0" fontId="0" fillId="0" borderId="40" xfId="0" applyNumberFormat="1" applyBorder="1" applyAlignment="1">
      <alignment horizontal="left"/>
    </xf>
    <xf numFmtId="0" fontId="0" fillId="0" borderId="42" xfId="0" applyNumberFormat="1" applyBorder="1"/>
    <xf numFmtId="0" fontId="3" fillId="0" borderId="43" xfId="1" applyFont="1" applyBorder="1"/>
    <xf numFmtId="0" fontId="10" fillId="0" borderId="43" xfId="1" applyBorder="1"/>
    <xf numFmtId="0" fontId="10" fillId="0" borderId="43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9" xfId="0" applyNumberFormat="1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44" xfId="0" applyFont="1" applyFill="1" applyBorder="1" applyAlignment="1">
      <alignment horizontal="center"/>
    </xf>
    <xf numFmtId="0" fontId="7" fillId="2" borderId="45" xfId="0" applyFont="1" applyFill="1" applyBorder="1" applyAlignment="1">
      <alignment horizontal="center"/>
    </xf>
    <xf numFmtId="0" fontId="7" fillId="2" borderId="46" xfId="0" applyFont="1" applyFill="1" applyBorder="1" applyAlignment="1">
      <alignment horizontal="center"/>
    </xf>
    <xf numFmtId="0" fontId="11" fillId="0" borderId="0" xfId="0" applyFont="1" applyBorder="1"/>
    <xf numFmtId="3" fontId="8" fillId="0" borderId="34" xfId="0" applyNumberFormat="1" applyFont="1" applyBorder="1"/>
    <xf numFmtId="0" fontId="7" fillId="2" borderId="19" xfId="0" applyFont="1" applyFill="1" applyBorder="1"/>
    <xf numFmtId="0" fontId="7" fillId="2" borderId="20" xfId="0" applyFont="1" applyFill="1" applyBorder="1"/>
    <xf numFmtId="3" fontId="7" fillId="2" borderId="21" xfId="0" applyNumberFormat="1" applyFont="1" applyFill="1" applyBorder="1"/>
    <xf numFmtId="3" fontId="7" fillId="2" borderId="44" xfId="0" applyNumberFormat="1" applyFont="1" applyFill="1" applyBorder="1"/>
    <xf numFmtId="3" fontId="7" fillId="2" borderId="45" xfId="0" applyNumberFormat="1" applyFont="1" applyFill="1" applyBorder="1"/>
    <xf numFmtId="3" fontId="7" fillId="2" borderId="46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1" xfId="0" applyFill="1" applyBorder="1"/>
    <xf numFmtId="0" fontId="3" fillId="2" borderId="47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1" xfId="0" applyNumberFormat="1" applyFont="1" applyFill="1" applyBorder="1" applyAlignment="1">
      <alignment horizontal="right"/>
    </xf>
    <xf numFmtId="0" fontId="8" fillId="0" borderId="25" xfId="0" applyFont="1" applyBorder="1"/>
    <xf numFmtId="0" fontId="8" fillId="0" borderId="23" xfId="0" applyFont="1" applyBorder="1"/>
    <xf numFmtId="0" fontId="8" fillId="0" borderId="15" xfId="0" applyFont="1" applyBorder="1"/>
    <xf numFmtId="3" fontId="8" fillId="0" borderId="24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5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3" fontId="8" fillId="0" borderId="15" xfId="0" applyNumberFormat="1" applyFont="1" applyBorder="1" applyAlignment="1">
      <alignment horizontal="right"/>
    </xf>
    <xf numFmtId="0" fontId="0" fillId="2" borderId="27" xfId="0" applyFill="1" applyBorder="1"/>
    <xf numFmtId="0" fontId="7" fillId="2" borderId="28" xfId="0" applyFont="1" applyFill="1" applyBorder="1"/>
    <xf numFmtId="0" fontId="0" fillId="2" borderId="28" xfId="0" applyFill="1" applyBorder="1"/>
    <xf numFmtId="4" fontId="0" fillId="2" borderId="48" xfId="0" applyNumberFormat="1" applyFill="1" applyBorder="1"/>
    <xf numFmtId="4" fontId="0" fillId="2" borderId="27" xfId="0" applyNumberFormat="1" applyFill="1" applyBorder="1"/>
    <xf numFmtId="4" fontId="0" fillId="2" borderId="28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1" xfId="1" applyFont="1" applyBorder="1" applyAlignment="1">
      <alignment horizontal="right"/>
    </xf>
    <xf numFmtId="0" fontId="10" fillId="0" borderId="40" xfId="1" applyBorder="1" applyAlignment="1">
      <alignment horizontal="left"/>
    </xf>
    <xf numFmtId="0" fontId="10" fillId="0" borderId="42" xfId="1" applyBorder="1"/>
    <xf numFmtId="0" fontId="10" fillId="0" borderId="0" xfId="1" applyAlignment="1">
      <alignment horizontal="right"/>
    </xf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49" xfId="1" applyFont="1" applyBorder="1" applyAlignment="1">
      <alignment horizontal="center"/>
    </xf>
    <xf numFmtId="49" fontId="7" fillId="0" borderId="49" xfId="1" applyNumberFormat="1" applyFont="1" applyBorder="1" applyAlignment="1">
      <alignment horizontal="left"/>
    </xf>
    <xf numFmtId="0" fontId="7" fillId="0" borderId="49" xfId="1" applyFont="1" applyBorder="1"/>
    <xf numFmtId="0" fontId="10" fillId="0" borderId="49" xfId="1" applyBorder="1" applyAlignment="1">
      <alignment horizontal="center"/>
    </xf>
    <xf numFmtId="0" fontId="10" fillId="0" borderId="49" xfId="1" applyNumberFormat="1" applyBorder="1" applyAlignment="1">
      <alignment horizontal="right"/>
    </xf>
    <xf numFmtId="0" fontId="10" fillId="0" borderId="49" xfId="1" applyNumberFormat="1" applyBorder="1"/>
    <xf numFmtId="0" fontId="10" fillId="0" borderId="0" xfId="1" applyNumberFormat="1"/>
    <xf numFmtId="0" fontId="16" fillId="0" borderId="0" xfId="1" applyFont="1"/>
    <xf numFmtId="0" fontId="8" fillId="0" borderId="49" xfId="1" applyFont="1" applyBorder="1" applyAlignment="1">
      <alignment horizontal="center" vertical="top"/>
    </xf>
    <xf numFmtId="49" fontId="9" fillId="0" borderId="49" xfId="1" applyNumberFormat="1" applyFont="1" applyBorder="1" applyAlignment="1">
      <alignment horizontal="left" vertical="top"/>
    </xf>
    <xf numFmtId="0" fontId="9" fillId="0" borderId="49" xfId="1" applyFont="1" applyBorder="1" applyAlignment="1">
      <alignment wrapText="1"/>
    </xf>
    <xf numFmtId="49" fontId="17" fillId="0" borderId="49" xfId="1" applyNumberFormat="1" applyFont="1" applyBorder="1" applyAlignment="1">
      <alignment horizontal="center" shrinkToFit="1"/>
    </xf>
    <xf numFmtId="4" fontId="17" fillId="0" borderId="49" xfId="1" applyNumberFormat="1" applyFont="1" applyBorder="1" applyAlignment="1">
      <alignment horizontal="right"/>
    </xf>
    <xf numFmtId="4" fontId="17" fillId="0" borderId="49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32" xfId="0" applyNumberFormat="1" applyFont="1" applyBorder="1"/>
    <xf numFmtId="3" fontId="8" fillId="0" borderId="49" xfId="0" applyNumberFormat="1" applyFont="1" applyBorder="1"/>
    <xf numFmtId="3" fontId="8" fillId="0" borderId="50" xfId="0" applyNumberFormat="1" applyFont="1" applyBorder="1"/>
    <xf numFmtId="49" fontId="0" fillId="2" borderId="32" xfId="0" applyNumberFormat="1" applyFill="1" applyBorder="1"/>
    <xf numFmtId="49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3" fillId="0" borderId="0" xfId="1" applyFont="1" applyBorder="1"/>
    <xf numFmtId="0" fontId="10" fillId="0" borderId="0" xfId="1" applyBorder="1" applyAlignment="1">
      <alignment horizontal="center" shrinkToFit="1"/>
    </xf>
    <xf numFmtId="0" fontId="21" fillId="0" borderId="0" xfId="0" applyFont="1"/>
    <xf numFmtId="0" fontId="21" fillId="0" borderId="49" xfId="1" applyFont="1" applyBorder="1" applyAlignment="1">
      <alignment wrapText="1"/>
    </xf>
    <xf numFmtId="49" fontId="21" fillId="0" borderId="49" xfId="1" applyNumberFormat="1" applyFont="1" applyBorder="1" applyAlignment="1">
      <alignment horizontal="center" shrinkToFit="1"/>
    </xf>
    <xf numFmtId="4" fontId="21" fillId="0" borderId="49" xfId="1" applyNumberFormat="1" applyFont="1" applyBorder="1" applyAlignment="1">
      <alignment horizontal="right"/>
    </xf>
    <xf numFmtId="4" fontId="21" fillId="0" borderId="49" xfId="1" applyNumberFormat="1" applyFont="1" applyBorder="1"/>
    <xf numFmtId="0" fontId="17" fillId="0" borderId="0" xfId="1" applyFont="1"/>
    <xf numFmtId="0" fontId="21" fillId="0" borderId="49" xfId="1" applyFont="1" applyBorder="1" applyAlignment="1">
      <alignment horizontal="center"/>
    </xf>
    <xf numFmtId="0" fontId="21" fillId="0" borderId="49" xfId="0" applyFont="1" applyBorder="1"/>
    <xf numFmtId="4" fontId="3" fillId="2" borderId="5" xfId="1" applyNumberFormat="1" applyFont="1" applyFill="1" applyBorder="1" applyAlignment="1">
      <alignment horizontal="right"/>
    </xf>
    <xf numFmtId="4" fontId="10" fillId="0" borderId="0" xfId="1" applyNumberFormat="1"/>
    <xf numFmtId="0" fontId="0" fillId="0" borderId="0" xfId="0" applyAlignment="1">
      <alignment horizontal="left" wrapText="1"/>
    </xf>
    <xf numFmtId="166" fontId="0" fillId="0" borderId="51" xfId="0" applyNumberFormat="1" applyBorder="1" applyAlignment="1">
      <alignment horizontal="right" indent="2"/>
    </xf>
    <xf numFmtId="166" fontId="0" fillId="0" borderId="14" xfId="0" applyNumberFormat="1" applyBorder="1" applyAlignment="1">
      <alignment horizontal="right" indent="2"/>
    </xf>
    <xf numFmtId="166" fontId="6" fillId="2" borderId="52" xfId="0" applyNumberFormat="1" applyFont="1" applyFill="1" applyBorder="1" applyAlignment="1">
      <alignment horizontal="right" indent="2"/>
    </xf>
    <xf numFmtId="166" fontId="6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27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10" fillId="0" borderId="53" xfId="1" applyFont="1" applyBorder="1" applyAlignment="1">
      <alignment horizontal="center"/>
    </xf>
    <xf numFmtId="0" fontId="10" fillId="0" borderId="54" xfId="1" applyFont="1" applyBorder="1" applyAlignment="1">
      <alignment horizontal="center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left"/>
    </xf>
    <xf numFmtId="0" fontId="10" fillId="0" borderId="43" xfId="1" applyFont="1" applyBorder="1" applyAlignment="1">
      <alignment horizontal="left"/>
    </xf>
    <xf numFmtId="0" fontId="10" fillId="0" borderId="58" xfId="1" applyFont="1" applyBorder="1" applyAlignment="1">
      <alignment horizontal="left"/>
    </xf>
    <xf numFmtId="3" fontId="7" fillId="2" borderId="28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55" xfId="1" applyNumberFormat="1" applyFont="1" applyBorder="1" applyAlignment="1">
      <alignment horizontal="center"/>
    </xf>
    <xf numFmtId="0" fontId="10" fillId="0" borderId="57" xfId="1" applyBorder="1" applyAlignment="1">
      <alignment horizontal="center" shrinkToFit="1"/>
    </xf>
    <xf numFmtId="0" fontId="10" fillId="0" borderId="43" xfId="1" applyBorder="1" applyAlignment="1">
      <alignment horizontal="center" shrinkToFit="1"/>
    </xf>
    <xf numFmtId="0" fontId="10" fillId="0" borderId="58" xfId="1" applyBorder="1" applyAlignment="1">
      <alignment horizontal="center" shrinkToFit="1"/>
    </xf>
    <xf numFmtId="0" fontId="1" fillId="0" borderId="49" xfId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4" workbookViewId="0">
      <selection activeCell="G23" sqref="G23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7.21875" customWidth="1"/>
    <col min="6" max="6" width="16.5546875" customWidth="1"/>
    <col min="7" max="7" width="12.10937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vytápění+plyn</v>
      </c>
      <c r="D2" s="5">
        <f>Rekapitulace!G2</f>
        <v>0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76</v>
      </c>
      <c r="B5" s="16"/>
      <c r="C5" s="17" t="s">
        <v>129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75</v>
      </c>
      <c r="B7" s="189" t="s">
        <v>108</v>
      </c>
      <c r="C7" s="24" t="s">
        <v>176</v>
      </c>
      <c r="D7" s="25"/>
      <c r="E7" s="25"/>
      <c r="F7" s="26" t="s">
        <v>11</v>
      </c>
      <c r="G7" s="21">
        <f>IF(PocetMJ=0,,ROUND((F30+F32)/PocetMJ,1))</f>
        <v>0</v>
      </c>
    </row>
    <row r="8" spans="1:57">
      <c r="A8" s="27" t="s">
        <v>12</v>
      </c>
      <c r="B8" s="11"/>
      <c r="C8" s="213" t="s">
        <v>138</v>
      </c>
      <c r="D8" s="213"/>
      <c r="E8" s="214"/>
      <c r="F8" s="28" t="s">
        <v>13</v>
      </c>
      <c r="G8" s="29"/>
      <c r="H8" s="30"/>
      <c r="I8" s="31"/>
    </row>
    <row r="9" spans="1:57">
      <c r="A9" s="27" t="s">
        <v>14</v>
      </c>
      <c r="B9" s="11"/>
      <c r="C9" s="213" t="str">
        <f>Projektant</f>
        <v>Zuzana Cabalová</v>
      </c>
      <c r="D9" s="213"/>
      <c r="E9" s="214"/>
      <c r="F9" s="11"/>
      <c r="G9" s="32"/>
      <c r="H9" s="33"/>
    </row>
    <row r="10" spans="1:57">
      <c r="A10" s="27" t="s">
        <v>15</v>
      </c>
      <c r="B10" s="11"/>
      <c r="C10" s="213" t="s">
        <v>177</v>
      </c>
      <c r="D10" s="213"/>
      <c r="E10" s="213"/>
      <c r="F10" s="34"/>
      <c r="G10" s="35"/>
      <c r="H10" s="36"/>
    </row>
    <row r="11" spans="1:57" ht="13.5" customHeight="1">
      <c r="A11" s="27" t="s">
        <v>16</v>
      </c>
      <c r="B11" s="11"/>
      <c r="C11" s="213" t="s">
        <v>139</v>
      </c>
      <c r="D11" s="213"/>
      <c r="E11" s="213"/>
      <c r="F11" s="37" t="s">
        <v>17</v>
      </c>
      <c r="G11" s="38" t="s">
        <v>165</v>
      </c>
      <c r="H11" s="33"/>
      <c r="BA11" s="39"/>
      <c r="BB11" s="39"/>
      <c r="BC11" s="39"/>
      <c r="BD11" s="39"/>
      <c r="BE11" s="39"/>
    </row>
    <row r="12" spans="1:57" ht="12.75" customHeight="1">
      <c r="A12" s="40" t="s">
        <v>18</v>
      </c>
      <c r="B12" s="9"/>
      <c r="C12" s="212"/>
      <c r="D12" s="212"/>
      <c r="E12" s="212"/>
      <c r="F12" s="41" t="s">
        <v>19</v>
      </c>
      <c r="G12" s="42"/>
      <c r="H12" s="33"/>
    </row>
    <row r="13" spans="1:57" ht="28.5" customHeight="1" thickBot="1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>
      <c r="A15" s="52"/>
      <c r="B15" s="53" t="s">
        <v>23</v>
      </c>
      <c r="C15" s="54">
        <f>HSV</f>
        <v>0</v>
      </c>
      <c r="D15" s="55"/>
      <c r="E15" s="56"/>
      <c r="F15" s="57"/>
      <c r="G15" s="54"/>
    </row>
    <row r="16" spans="1:57" ht="15.9" customHeight="1">
      <c r="A16" s="52" t="s">
        <v>24</v>
      </c>
      <c r="B16" s="53" t="s">
        <v>25</v>
      </c>
      <c r="C16" s="54">
        <f>PSV</f>
        <v>0</v>
      </c>
      <c r="D16" s="58"/>
      <c r="E16" s="59"/>
      <c r="F16" s="60"/>
      <c r="G16" s="54"/>
    </row>
    <row r="17" spans="1:7" ht="15.9" customHeight="1">
      <c r="A17" s="52" t="s">
        <v>26</v>
      </c>
      <c r="B17" s="53" t="s">
        <v>27</v>
      </c>
      <c r="C17" s="54">
        <f>Mont</f>
        <v>0</v>
      </c>
      <c r="D17" s="58"/>
      <c r="E17" s="59"/>
      <c r="F17" s="60"/>
      <c r="G17" s="54"/>
    </row>
    <row r="18" spans="1:7" ht="15.9" customHeight="1">
      <c r="A18" s="61" t="s">
        <v>28</v>
      </c>
      <c r="B18" s="62" t="s">
        <v>29</v>
      </c>
      <c r="C18" s="54">
        <f>Dodavka</f>
        <v>0</v>
      </c>
      <c r="D18" s="58"/>
      <c r="E18" s="59"/>
      <c r="F18" s="60"/>
      <c r="G18" s="54"/>
    </row>
    <row r="19" spans="1:7" ht="15.9" customHeight="1">
      <c r="A19" s="63" t="s">
        <v>30</v>
      </c>
      <c r="B19" s="53"/>
      <c r="C19" s="54">
        <f>SUM(C15:C18)</f>
        <v>0</v>
      </c>
      <c r="D19" s="64"/>
      <c r="E19" s="59"/>
      <c r="F19" s="60"/>
      <c r="G19" s="54"/>
    </row>
    <row r="20" spans="1:7" ht="15.9" customHeight="1">
      <c r="A20" s="63"/>
      <c r="B20" s="53"/>
      <c r="C20" s="54"/>
      <c r="D20" s="58"/>
      <c r="E20" s="59"/>
      <c r="F20" s="60"/>
      <c r="G20" s="54"/>
    </row>
    <row r="21" spans="1:7" ht="15.9" customHeight="1">
      <c r="A21" s="63" t="s">
        <v>31</v>
      </c>
      <c r="B21" s="53"/>
      <c r="C21" s="54">
        <f>HZS</f>
        <v>0</v>
      </c>
      <c r="D21" s="58"/>
      <c r="E21" s="59"/>
      <c r="F21" s="60"/>
      <c r="G21" s="54"/>
    </row>
    <row r="22" spans="1:7" ht="15.9" customHeight="1">
      <c r="A22" s="65" t="s">
        <v>32</v>
      </c>
      <c r="B22" s="33"/>
      <c r="C22" s="54">
        <f>C19+C21</f>
        <v>0</v>
      </c>
      <c r="D22" s="58" t="s">
        <v>33</v>
      </c>
      <c r="E22" s="59"/>
      <c r="F22" s="60"/>
      <c r="G22" s="54">
        <v>37648</v>
      </c>
    </row>
    <row r="23" spans="1:7" ht="15.9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4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3"/>
      <c r="C25" s="75"/>
      <c r="D25" s="33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3" t="s">
        <v>40</v>
      </c>
      <c r="F26" s="76" t="s">
        <v>40</v>
      </c>
      <c r="G26" s="77"/>
    </row>
    <row r="27" spans="1:7">
      <c r="A27" s="65"/>
      <c r="B27" s="79"/>
      <c r="C27" s="75"/>
      <c r="D27" s="33"/>
      <c r="F27" s="76"/>
      <c r="G27" s="77"/>
    </row>
    <row r="28" spans="1:7">
      <c r="A28" s="65" t="s">
        <v>41</v>
      </c>
      <c r="B28" s="33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3"/>
      <c r="C29" s="81"/>
      <c r="D29" s="82"/>
      <c r="E29" s="81"/>
      <c r="F29" s="33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05">
        <f>ROUND(C23-F32,0)</f>
        <v>0</v>
      </c>
      <c r="G30" s="206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05">
        <f>ROUND(PRODUCT(F30,C31/100),1)</f>
        <v>0</v>
      </c>
      <c r="G31" s="206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05">
        <v>0</v>
      </c>
      <c r="G32" s="206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0"/>
      <c r="F33" s="205">
        <f>ROUND(PRODUCT(F32,C33/100),1)</f>
        <v>0</v>
      </c>
      <c r="G33" s="206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07">
        <f>CEILING(SUM(F30:F33),1)</f>
        <v>0</v>
      </c>
      <c r="G34" s="208"/>
    </row>
    <row r="36" spans="1:8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>
      <c r="A37" s="93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>
      <c r="A38" s="94"/>
      <c r="B38" s="209"/>
      <c r="C38" s="209"/>
      <c r="D38" s="209"/>
      <c r="E38" s="209"/>
      <c r="F38" s="209"/>
      <c r="G38" s="209"/>
      <c r="H38" t="s">
        <v>6</v>
      </c>
    </row>
    <row r="39" spans="1:8">
      <c r="A39" s="94"/>
      <c r="B39" s="209"/>
      <c r="C39" s="209"/>
      <c r="D39" s="209"/>
      <c r="E39" s="209"/>
      <c r="F39" s="209"/>
      <c r="G39" s="209"/>
      <c r="H39" t="s">
        <v>6</v>
      </c>
    </row>
    <row r="40" spans="1:8">
      <c r="A40" s="94"/>
      <c r="B40" s="209"/>
      <c r="C40" s="209"/>
      <c r="D40" s="209"/>
      <c r="E40" s="209"/>
      <c r="F40" s="209"/>
      <c r="G40" s="209"/>
      <c r="H40" t="s">
        <v>6</v>
      </c>
    </row>
    <row r="41" spans="1:8">
      <c r="A41" s="94"/>
      <c r="B41" s="209"/>
      <c r="C41" s="209"/>
      <c r="D41" s="209"/>
      <c r="E41" s="209"/>
      <c r="F41" s="209"/>
      <c r="G41" s="209"/>
      <c r="H41" t="s">
        <v>6</v>
      </c>
    </row>
    <row r="42" spans="1:8">
      <c r="A42" s="94"/>
      <c r="B42" s="209"/>
      <c r="C42" s="209"/>
      <c r="D42" s="209"/>
      <c r="E42" s="209"/>
      <c r="F42" s="209"/>
      <c r="G42" s="209"/>
      <c r="H42" t="s">
        <v>6</v>
      </c>
    </row>
    <row r="43" spans="1:8">
      <c r="A43" s="94"/>
      <c r="B43" s="209"/>
      <c r="C43" s="209"/>
      <c r="D43" s="209"/>
      <c r="E43" s="209"/>
      <c r="F43" s="209"/>
      <c r="G43" s="209"/>
      <c r="H43" t="s">
        <v>6</v>
      </c>
    </row>
    <row r="44" spans="1:8">
      <c r="A44" s="94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>
      <c r="A45" s="94"/>
      <c r="B45" s="209"/>
      <c r="C45" s="209"/>
      <c r="D45" s="209"/>
      <c r="E45" s="209"/>
      <c r="F45" s="209"/>
      <c r="G45" s="209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A23:B23"/>
    <mergeCell ref="C12:E12"/>
    <mergeCell ref="C8:E8"/>
    <mergeCell ref="C9:E9"/>
    <mergeCell ref="C10:E10"/>
    <mergeCell ref="C11:E11"/>
    <mergeCell ref="B54:G54"/>
    <mergeCell ref="B55:G55"/>
    <mergeCell ref="F30:G30"/>
    <mergeCell ref="B46:G46"/>
    <mergeCell ref="B47:G47"/>
    <mergeCell ref="B48:G48"/>
    <mergeCell ref="B49:G49"/>
    <mergeCell ref="B53:G53"/>
    <mergeCell ref="F31:G31"/>
    <mergeCell ref="F32:G32"/>
    <mergeCell ref="F33:G33"/>
    <mergeCell ref="B52:G52"/>
    <mergeCell ref="B50:G50"/>
    <mergeCell ref="F34:G34"/>
    <mergeCell ref="B51:G51"/>
    <mergeCell ref="B37:G45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H21" sqref="H21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2.44140625" customWidth="1"/>
    <col min="7" max="7" width="11" customWidth="1"/>
    <col min="8" max="8" width="11.109375" customWidth="1"/>
    <col min="9" max="9" width="8.77734375" customWidth="1"/>
  </cols>
  <sheetData>
    <row r="1" spans="1:57" ht="13.8" thickTop="1">
      <c r="A1" s="215" t="s">
        <v>49</v>
      </c>
      <c r="B1" s="216"/>
      <c r="C1" s="95" t="str">
        <f>CONCATENATE(cislostavby," ",nazevstavby)</f>
        <v xml:space="preserve">27062013  ZŠ a PŠ HUSTOPEČE -stavební úpravy pro ZUŠ </v>
      </c>
      <c r="D1" s="96"/>
      <c r="E1" s="97"/>
      <c r="F1" s="96"/>
      <c r="G1" s="98" t="s">
        <v>50</v>
      </c>
      <c r="H1" s="99" t="s">
        <v>130</v>
      </c>
      <c r="I1" s="100"/>
    </row>
    <row r="2" spans="1:57" ht="13.8" thickBot="1">
      <c r="A2" s="217" t="s">
        <v>51</v>
      </c>
      <c r="B2" s="218"/>
      <c r="C2" s="101" t="str">
        <f>CONCATENATE(cisloobjektu," ",nazevobjektu)</f>
        <v>001 VYTÁPĚNÍ + PLYNOINSTLACE</v>
      </c>
      <c r="D2" s="102"/>
      <c r="E2" s="103"/>
      <c r="F2" s="102"/>
      <c r="G2" s="219"/>
      <c r="H2" s="220"/>
      <c r="I2" s="221"/>
    </row>
    <row r="3" spans="1:57" ht="13.8" thickTop="1">
      <c r="F3" s="33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8" thickBot="1"/>
    <row r="6" spans="1:57" s="33" customFormat="1" ht="13.8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3" customFormat="1">
      <c r="A7" s="185" t="s">
        <v>79</v>
      </c>
      <c r="B7" s="113" t="str">
        <f>Položky!C27</f>
        <v>Vnitřní plynovod</v>
      </c>
      <c r="D7" s="114"/>
      <c r="E7" s="186">
        <v>0</v>
      </c>
      <c r="F7" s="187">
        <v>0</v>
      </c>
      <c r="G7" s="187">
        <v>0</v>
      </c>
      <c r="H7" s="187">
        <v>0</v>
      </c>
      <c r="I7" s="188">
        <v>0</v>
      </c>
    </row>
    <row r="8" spans="1:57" s="33" customFormat="1">
      <c r="A8" s="185" t="str">
        <f>Položky!B28</f>
        <v>731</v>
      </c>
      <c r="B8" s="113" t="str">
        <f>Položky!C28</f>
        <v>Kotelny</v>
      </c>
      <c r="D8" s="114"/>
      <c r="E8" s="186">
        <v>0</v>
      </c>
      <c r="F8" s="187">
        <f>Položky!G40</f>
        <v>0</v>
      </c>
      <c r="G8" s="187">
        <v>0</v>
      </c>
      <c r="H8" s="187">
        <v>0</v>
      </c>
      <c r="I8" s="188">
        <v>0</v>
      </c>
    </row>
    <row r="9" spans="1:57" s="33" customFormat="1">
      <c r="A9" s="185" t="s">
        <v>127</v>
      </c>
      <c r="B9" s="113" t="s">
        <v>126</v>
      </c>
      <c r="D9" s="114"/>
      <c r="E9" s="186">
        <v>0</v>
      </c>
      <c r="F9" s="187">
        <f>Položky!G49</f>
        <v>0</v>
      </c>
      <c r="G9" s="187"/>
      <c r="H9" s="187"/>
      <c r="I9" s="188"/>
    </row>
    <row r="10" spans="1:57" s="33" customFormat="1">
      <c r="A10" s="185" t="str">
        <f>Položky!B50</f>
        <v>733</v>
      </c>
      <c r="B10" s="113" t="str">
        <f>Položky!C50</f>
        <v>Rozvod potrubí</v>
      </c>
      <c r="D10" s="114"/>
      <c r="E10" s="186">
        <v>0</v>
      </c>
      <c r="F10" s="187">
        <f>Položky!G75</f>
        <v>0</v>
      </c>
      <c r="G10" s="187">
        <v>0</v>
      </c>
      <c r="H10" s="187">
        <v>0</v>
      </c>
      <c r="I10" s="188">
        <v>0</v>
      </c>
    </row>
    <row r="11" spans="1:57" s="33" customFormat="1">
      <c r="A11" s="185" t="str">
        <f>Položky!B76</f>
        <v>734</v>
      </c>
      <c r="B11" s="113" t="str">
        <f>Položky!C76</f>
        <v>Armatury</v>
      </c>
      <c r="D11" s="114"/>
      <c r="E11" s="186">
        <v>0</v>
      </c>
      <c r="F11" s="187">
        <f>Položky!G89</f>
        <v>0</v>
      </c>
      <c r="G11" s="187">
        <v>0</v>
      </c>
      <c r="H11" s="187">
        <v>0</v>
      </c>
      <c r="I11" s="188">
        <v>0</v>
      </c>
    </row>
    <row r="12" spans="1:57" s="33" customFormat="1">
      <c r="A12" s="185" t="str">
        <f>Položky!B90</f>
        <v>735</v>
      </c>
      <c r="B12" s="113" t="str">
        <f>Položky!C90</f>
        <v>Otopná tělesa</v>
      </c>
      <c r="D12" s="114"/>
      <c r="E12" s="186">
        <f>Položky!BA90</f>
        <v>0</v>
      </c>
      <c r="F12" s="187">
        <f>Položky!G96</f>
        <v>0</v>
      </c>
      <c r="G12" s="187">
        <f>Položky!BC90</f>
        <v>0</v>
      </c>
      <c r="H12" s="187">
        <f>Položky!BD90</f>
        <v>0</v>
      </c>
      <c r="I12" s="188">
        <f>Položky!BE90</f>
        <v>0</v>
      </c>
    </row>
    <row r="13" spans="1:57" s="33" customFormat="1" ht="13.8" thickBot="1">
      <c r="A13" s="185" t="s">
        <v>119</v>
      </c>
      <c r="B13" s="113" t="s">
        <v>120</v>
      </c>
      <c r="D13" s="114"/>
      <c r="E13" s="186">
        <v>0</v>
      </c>
      <c r="F13" s="187">
        <f>Položky!G100</f>
        <v>0</v>
      </c>
      <c r="G13" s="187"/>
      <c r="H13" s="187"/>
      <c r="I13" s="188"/>
    </row>
    <row r="14" spans="1:57" s="121" customFormat="1" ht="13.8" thickBot="1">
      <c r="A14" s="115"/>
      <c r="B14" s="116" t="s">
        <v>58</v>
      </c>
      <c r="C14" s="116"/>
      <c r="D14" s="117"/>
      <c r="E14" s="118">
        <v>0</v>
      </c>
      <c r="F14" s="119">
        <v>0</v>
      </c>
      <c r="G14" s="119">
        <f>SUM(G7:G12)</f>
        <v>0</v>
      </c>
      <c r="H14" s="119">
        <f>SUM(H7:H12)</f>
        <v>0</v>
      </c>
      <c r="I14" s="120">
        <v>0</v>
      </c>
    </row>
    <row r="15" spans="1:57">
      <c r="A15" s="33"/>
      <c r="B15" s="33"/>
      <c r="C15" s="33"/>
      <c r="D15" s="33"/>
      <c r="E15" s="33"/>
      <c r="F15" s="33"/>
      <c r="G15" s="33"/>
      <c r="H15" s="33"/>
      <c r="I15" s="33"/>
    </row>
    <row r="16" spans="1:57" ht="19.5" customHeight="1">
      <c r="A16" s="105" t="s">
        <v>59</v>
      </c>
      <c r="B16" s="105"/>
      <c r="C16" s="105"/>
      <c r="D16" s="105"/>
      <c r="E16" s="105"/>
      <c r="F16" s="105"/>
      <c r="G16" s="122"/>
      <c r="H16" s="105"/>
      <c r="I16" s="105"/>
      <c r="BA16" s="39"/>
      <c r="BB16" s="39"/>
      <c r="BC16" s="39"/>
      <c r="BD16" s="39"/>
      <c r="BE16" s="39"/>
    </row>
    <row r="17" spans="1:53" ht="13.8" thickBot="1"/>
    <row r="18" spans="1:53">
      <c r="A18" s="70" t="s">
        <v>60</v>
      </c>
      <c r="B18" s="71"/>
      <c r="C18" s="71"/>
      <c r="D18" s="123"/>
      <c r="E18" s="124" t="s">
        <v>61</v>
      </c>
      <c r="F18" s="125" t="s">
        <v>62</v>
      </c>
      <c r="G18" s="126" t="s">
        <v>63</v>
      </c>
      <c r="H18" s="127"/>
      <c r="I18" s="128" t="s">
        <v>61</v>
      </c>
    </row>
    <row r="19" spans="1:53">
      <c r="A19" s="129" t="s">
        <v>156</v>
      </c>
      <c r="B19" s="130"/>
      <c r="C19" s="130"/>
      <c r="D19" s="131"/>
      <c r="E19" s="132"/>
      <c r="F19" s="133">
        <v>10</v>
      </c>
      <c r="G19" s="134">
        <v>376477</v>
      </c>
      <c r="H19" s="135"/>
      <c r="I19" s="136">
        <v>0</v>
      </c>
      <c r="BA19">
        <v>8</v>
      </c>
    </row>
    <row r="20" spans="1:53" ht="13.8" thickBot="1">
      <c r="A20" s="137"/>
      <c r="B20" s="138" t="s">
        <v>64</v>
      </c>
      <c r="C20" s="139"/>
      <c r="D20" s="140"/>
      <c r="E20" s="141"/>
      <c r="F20" s="142"/>
      <c r="G20" s="142"/>
      <c r="H20" s="222">
        <v>0</v>
      </c>
      <c r="I20" s="223"/>
    </row>
    <row r="22" spans="1:53">
      <c r="B22" s="121"/>
      <c r="F22" s="143"/>
      <c r="G22" s="144"/>
      <c r="H22" s="144"/>
      <c r="I22" s="145"/>
    </row>
    <row r="23" spans="1:53"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</sheetData>
  <mergeCells count="4">
    <mergeCell ref="A1:B1"/>
    <mergeCell ref="A2:B2"/>
    <mergeCell ref="G2:I2"/>
    <mergeCell ref="H20:I20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X152"/>
  <sheetViews>
    <sheetView showGridLines="0" showZeros="0" tabSelected="1" workbookViewId="0">
      <selection activeCell="I8" sqref="I8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2.109375" style="146" customWidth="1"/>
    <col min="4" max="4" width="5.5546875" style="146" customWidth="1"/>
    <col min="5" max="5" width="8.5546875" style="153" customWidth="1"/>
    <col min="6" max="6" width="9.88671875" style="146" customWidth="1"/>
    <col min="7" max="7" width="12" style="146" customWidth="1"/>
    <col min="8" max="9" width="9.109375" style="146"/>
    <col min="10" max="10" width="75.44140625" style="146" customWidth="1"/>
    <col min="11" max="11" width="45.33203125" style="146" customWidth="1"/>
    <col min="12" max="12" width="75.44140625" style="146" customWidth="1"/>
    <col min="13" max="13" width="45.33203125" style="146" customWidth="1"/>
    <col min="14" max="16384" width="9.109375" style="146"/>
  </cols>
  <sheetData>
    <row r="1" spans="1:102" ht="15.6">
      <c r="A1" s="224" t="s">
        <v>220</v>
      </c>
      <c r="B1" s="224"/>
      <c r="C1" s="224"/>
      <c r="D1" s="224"/>
      <c r="E1" s="224"/>
      <c r="F1" s="224"/>
      <c r="G1" s="224"/>
    </row>
    <row r="2" spans="1:102" ht="14.25" customHeight="1" thickBot="1">
      <c r="B2" s="147"/>
      <c r="C2" s="148"/>
      <c r="D2" s="148"/>
      <c r="E2" s="149"/>
      <c r="F2" s="148"/>
      <c r="G2" s="148"/>
    </row>
    <row r="3" spans="1:102" ht="13.8" thickTop="1">
      <c r="A3" s="215" t="s">
        <v>49</v>
      </c>
      <c r="B3" s="216"/>
      <c r="C3" s="95" t="str">
        <f>CONCATENATE(cislostavby," ",nazevstavby)</f>
        <v xml:space="preserve">27062013  ZŠ a PŠ HUSTOPEČE -stavební úpravy pro ZUŠ </v>
      </c>
      <c r="D3" s="96"/>
      <c r="E3" s="150" t="s">
        <v>65</v>
      </c>
      <c r="F3" s="151" t="str">
        <f>Rekapitulace!H1</f>
        <v>vytápění+plyn</v>
      </c>
      <c r="G3" s="152"/>
    </row>
    <row r="4" spans="1:102" ht="13.8" thickBot="1">
      <c r="A4" s="225" t="s">
        <v>51</v>
      </c>
      <c r="B4" s="218"/>
      <c r="C4" s="101" t="str">
        <f>CONCATENATE(cisloobjektu," ",nazevobjektu)</f>
        <v>001 VYTÁPĚNÍ + PLYNOINSTLACE</v>
      </c>
      <c r="D4" s="102"/>
      <c r="E4" s="226">
        <f>Rekapitulace!G2</f>
        <v>0</v>
      </c>
      <c r="F4" s="227"/>
      <c r="G4" s="228"/>
    </row>
    <row r="5" spans="1:102" ht="13.8" thickTop="1">
      <c r="A5" s="190"/>
      <c r="B5" s="191"/>
      <c r="C5" s="192"/>
      <c r="D5" s="178"/>
      <c r="E5" s="193"/>
      <c r="F5" s="193"/>
      <c r="G5" s="193"/>
    </row>
    <row r="6" spans="1:102">
      <c r="A6" s="154" t="s">
        <v>66</v>
      </c>
      <c r="B6" s="155" t="s">
        <v>67</v>
      </c>
      <c r="C6" s="155" t="s">
        <v>68</v>
      </c>
      <c r="D6" s="155" t="s">
        <v>69</v>
      </c>
      <c r="E6" s="156" t="s">
        <v>70</v>
      </c>
      <c r="F6" s="155" t="s">
        <v>71</v>
      </c>
      <c r="G6" s="157" t="s">
        <v>72</v>
      </c>
    </row>
    <row r="7" spans="1:102">
      <c r="A7" s="158" t="s">
        <v>73</v>
      </c>
      <c r="B7" s="159" t="s">
        <v>79</v>
      </c>
      <c r="C7" s="160" t="s">
        <v>80</v>
      </c>
      <c r="D7" s="161"/>
      <c r="E7" s="162"/>
      <c r="F7" s="162"/>
      <c r="G7" s="163"/>
      <c r="O7" s="165"/>
    </row>
    <row r="8" spans="1:102">
      <c r="A8" s="166">
        <v>1</v>
      </c>
      <c r="B8" s="167" t="s">
        <v>79</v>
      </c>
      <c r="C8" s="168" t="s">
        <v>166</v>
      </c>
      <c r="D8" s="169" t="s">
        <v>77</v>
      </c>
      <c r="E8" s="170">
        <v>12</v>
      </c>
      <c r="F8" s="170"/>
      <c r="G8" s="171"/>
      <c r="O8" s="165"/>
    </row>
    <row r="9" spans="1:102">
      <c r="A9" s="166">
        <v>2</v>
      </c>
      <c r="B9" s="167" t="s">
        <v>79</v>
      </c>
      <c r="C9" s="168" t="s">
        <v>178</v>
      </c>
      <c r="D9" s="169" t="s">
        <v>77</v>
      </c>
      <c r="E9" s="170">
        <v>35</v>
      </c>
      <c r="F9" s="170"/>
      <c r="G9" s="171"/>
      <c r="O9" s="165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IF(AZ9=1,#REF!,0)</f>
        <v>0</v>
      </c>
      <c r="BB9" s="146" t="e">
        <f>IF(AZ9=2,#REF!,0)</f>
        <v>#REF!</v>
      </c>
      <c r="BC9" s="146">
        <f>IF(AZ9=3,#REF!,0)</f>
        <v>0</v>
      </c>
      <c r="BD9" s="146">
        <f>IF(AZ9=4,#REF!,0)</f>
        <v>0</v>
      </c>
      <c r="BE9" s="146">
        <f>IF(AZ9=5,#REF!,0)</f>
        <v>0</v>
      </c>
      <c r="CX9" s="146">
        <v>1.3699999999999999E-3</v>
      </c>
    </row>
    <row r="10" spans="1:102">
      <c r="A10" s="166">
        <v>3</v>
      </c>
      <c r="B10" s="167" t="s">
        <v>140</v>
      </c>
      <c r="C10" s="168" t="s">
        <v>179</v>
      </c>
      <c r="D10" s="169" t="s">
        <v>132</v>
      </c>
      <c r="E10" s="170">
        <v>1</v>
      </c>
      <c r="F10" s="170"/>
      <c r="G10" s="171"/>
      <c r="O10" s="165"/>
    </row>
    <row r="11" spans="1:102">
      <c r="A11" s="166">
        <v>4</v>
      </c>
      <c r="B11" s="167" t="s">
        <v>82</v>
      </c>
      <c r="C11" s="168" t="s">
        <v>180</v>
      </c>
      <c r="D11" s="169" t="s">
        <v>78</v>
      </c>
      <c r="E11" s="170">
        <v>1</v>
      </c>
      <c r="F11" s="170"/>
      <c r="G11" s="171"/>
      <c r="O11" s="165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>IF(AZ11=1,G17,0)</f>
        <v>0</v>
      </c>
      <c r="BB11" s="146">
        <f>IF(AZ11=2,G17,0)</f>
        <v>0</v>
      </c>
      <c r="BC11" s="146">
        <f>IF(AZ11=3,G17,0)</f>
        <v>0</v>
      </c>
      <c r="BD11" s="146">
        <f>IF(AZ11=4,G17,0)</f>
        <v>0</v>
      </c>
      <c r="BE11" s="146">
        <f>IF(AZ11=5,G17,0)</f>
        <v>0</v>
      </c>
      <c r="CX11" s="146">
        <v>2.9999999999999997E-4</v>
      </c>
    </row>
    <row r="12" spans="1:102">
      <c r="A12" s="166">
        <v>5</v>
      </c>
      <c r="B12" s="167" t="s">
        <v>86</v>
      </c>
      <c r="C12" s="168" t="s">
        <v>141</v>
      </c>
      <c r="D12" s="169" t="s">
        <v>78</v>
      </c>
      <c r="E12" s="170">
        <v>3</v>
      </c>
      <c r="F12" s="170"/>
      <c r="G12" s="171"/>
      <c r="O12" s="165"/>
    </row>
    <row r="13" spans="1:102">
      <c r="A13" s="166">
        <v>6</v>
      </c>
      <c r="B13" s="167" t="s">
        <v>86</v>
      </c>
      <c r="C13" s="168" t="s">
        <v>181</v>
      </c>
      <c r="D13" s="169" t="s">
        <v>78</v>
      </c>
      <c r="E13" s="170">
        <v>1</v>
      </c>
      <c r="F13" s="170"/>
      <c r="G13" s="171"/>
      <c r="O13" s="165"/>
    </row>
    <row r="14" spans="1:102">
      <c r="A14" s="166">
        <v>7</v>
      </c>
      <c r="B14" s="167" t="s">
        <v>87</v>
      </c>
      <c r="C14" s="168" t="s">
        <v>142</v>
      </c>
      <c r="D14" s="169" t="s">
        <v>78</v>
      </c>
      <c r="E14" s="170">
        <v>4</v>
      </c>
      <c r="F14" s="170"/>
      <c r="G14" s="171"/>
      <c r="O14" s="165"/>
    </row>
    <row r="15" spans="1:102">
      <c r="A15" s="166">
        <v>8</v>
      </c>
      <c r="B15" s="167" t="s">
        <v>83</v>
      </c>
      <c r="C15" s="168" t="s">
        <v>84</v>
      </c>
      <c r="D15" s="169" t="s">
        <v>77</v>
      </c>
      <c r="E15" s="170">
        <v>47</v>
      </c>
      <c r="F15" s="170"/>
      <c r="G15" s="171"/>
      <c r="O15" s="165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>IF(AZ15=1,G14,0)</f>
        <v>0</v>
      </c>
      <c r="BB15" s="146">
        <f>IF(AZ15=2,G14,0)</f>
        <v>0</v>
      </c>
      <c r="BC15" s="146">
        <f>IF(AZ15=3,G14,0)</f>
        <v>0</v>
      </c>
      <c r="BD15" s="146">
        <f>IF(AZ15=4,G14,0)</f>
        <v>0</v>
      </c>
      <c r="BE15" s="146">
        <f>IF(AZ15=5,G14,0)</f>
        <v>0</v>
      </c>
      <c r="CX15" s="146">
        <v>3.0000000000000001E-5</v>
      </c>
    </row>
    <row r="16" spans="1:102">
      <c r="A16" s="166">
        <v>9</v>
      </c>
      <c r="B16" s="167" t="s">
        <v>85</v>
      </c>
      <c r="C16" s="168" t="s">
        <v>143</v>
      </c>
      <c r="D16" s="169" t="s">
        <v>81</v>
      </c>
      <c r="E16" s="170">
        <v>1</v>
      </c>
      <c r="F16" s="170"/>
      <c r="G16" s="171"/>
      <c r="O16" s="165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IF(AZ16=1,#REF!,0)</f>
        <v>0</v>
      </c>
      <c r="BB16" s="146" t="e">
        <f>IF(AZ16=2,#REF!,0)</f>
        <v>#REF!</v>
      </c>
      <c r="BC16" s="146">
        <f>IF(AZ16=3,#REF!,0)</f>
        <v>0</v>
      </c>
      <c r="BD16" s="146">
        <f>IF(AZ16=4,#REF!,0)</f>
        <v>0</v>
      </c>
      <c r="BE16" s="146">
        <f>IF(AZ16=5,#REF!,0)</f>
        <v>0</v>
      </c>
      <c r="CX16" s="146">
        <v>3.0000000000000001E-5</v>
      </c>
    </row>
    <row r="17" spans="1:102">
      <c r="A17" s="166">
        <v>10</v>
      </c>
      <c r="B17" s="167" t="s">
        <v>79</v>
      </c>
      <c r="C17" s="168" t="s">
        <v>183</v>
      </c>
      <c r="D17" s="169" t="s">
        <v>132</v>
      </c>
      <c r="E17" s="170">
        <v>1</v>
      </c>
      <c r="F17" s="170"/>
      <c r="G17" s="171"/>
      <c r="I17" s="164"/>
      <c r="O17" s="165">
        <v>1</v>
      </c>
    </row>
    <row r="18" spans="1:102">
      <c r="A18" s="166">
        <v>11</v>
      </c>
      <c r="B18" s="167" t="s">
        <v>88</v>
      </c>
      <c r="C18" s="168" t="s">
        <v>184</v>
      </c>
      <c r="D18" s="169" t="s">
        <v>81</v>
      </c>
      <c r="E18" s="170">
        <v>1</v>
      </c>
      <c r="F18" s="170"/>
      <c r="G18" s="171"/>
      <c r="O18" s="165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IF(AZ18=1,#REF!,0)</f>
        <v>0</v>
      </c>
      <c r="BB18" s="146" t="e">
        <f>IF(AZ18=2,#REF!,0)</f>
        <v>#REF!</v>
      </c>
      <c r="BC18" s="146">
        <f>IF(AZ18=3,#REF!,0)</f>
        <v>0</v>
      </c>
      <c r="BD18" s="146">
        <f>IF(AZ18=4,#REF!,0)</f>
        <v>0</v>
      </c>
      <c r="BE18" s="146">
        <f>IF(AZ18=5,#REF!,0)</f>
        <v>0</v>
      </c>
      <c r="CX18" s="146">
        <v>2.9223776E-2</v>
      </c>
    </row>
    <row r="19" spans="1:102">
      <c r="A19" s="166">
        <v>12</v>
      </c>
      <c r="B19" s="167" t="s">
        <v>79</v>
      </c>
      <c r="C19" s="194" t="s">
        <v>185</v>
      </c>
      <c r="D19" s="169" t="s">
        <v>77</v>
      </c>
      <c r="E19" s="170">
        <v>47</v>
      </c>
      <c r="F19" s="170"/>
      <c r="G19" s="171"/>
      <c r="O19" s="165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>IF(AZ19=1,#REF!,0)</f>
        <v>0</v>
      </c>
      <c r="BB19" s="146" t="e">
        <f>IF(AZ19=2,#REF!,0)</f>
        <v>#REF!</v>
      </c>
      <c r="BC19" s="146">
        <f>IF(AZ19=3,#REF!,0)</f>
        <v>0</v>
      </c>
      <c r="BD19" s="146">
        <f>IF(AZ19=4,#REF!,0)</f>
        <v>0</v>
      </c>
      <c r="BE19" s="146">
        <f>IF(AZ19=5,#REF!,0)</f>
        <v>0</v>
      </c>
      <c r="CX19" s="146">
        <v>1.6559999999999998E-2</v>
      </c>
    </row>
    <row r="20" spans="1:102">
      <c r="A20" s="166">
        <v>13</v>
      </c>
      <c r="B20" s="167" t="s">
        <v>79</v>
      </c>
      <c r="C20" s="194" t="s">
        <v>186</v>
      </c>
      <c r="D20" s="169" t="s">
        <v>78</v>
      </c>
      <c r="E20" s="170">
        <v>15</v>
      </c>
      <c r="F20" s="170"/>
      <c r="G20" s="171"/>
      <c r="O20" s="165"/>
    </row>
    <row r="21" spans="1:102">
      <c r="A21" s="166">
        <v>14</v>
      </c>
      <c r="B21" s="167" t="s">
        <v>79</v>
      </c>
      <c r="C21" s="194" t="s">
        <v>187</v>
      </c>
      <c r="D21" s="169" t="s">
        <v>78</v>
      </c>
      <c r="E21" s="170">
        <v>15</v>
      </c>
      <c r="F21" s="170"/>
      <c r="G21" s="171"/>
      <c r="O21" s="165"/>
    </row>
    <row r="22" spans="1:102">
      <c r="A22" s="166">
        <v>15</v>
      </c>
      <c r="B22" s="167" t="s">
        <v>79</v>
      </c>
      <c r="C22" s="168" t="s">
        <v>89</v>
      </c>
      <c r="D22" s="169" t="s">
        <v>81</v>
      </c>
      <c r="E22" s="170">
        <v>1</v>
      </c>
      <c r="F22" s="170"/>
      <c r="G22" s="171"/>
      <c r="O22" s="165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IF(AZ22=1,#REF!,0)</f>
        <v>0</v>
      </c>
      <c r="BB22" s="146" t="e">
        <f>IF(AZ22=2,#REF!,0)</f>
        <v>#REF!</v>
      </c>
      <c r="BC22" s="146">
        <f>IF(AZ22=3,#REF!,0)</f>
        <v>0</v>
      </c>
      <c r="BD22" s="146">
        <f>IF(AZ22=4,#REF!,0)</f>
        <v>0</v>
      </c>
      <c r="BE22" s="146">
        <f>IF(AZ22=5,#REF!,0)</f>
        <v>0</v>
      </c>
      <c r="CX22" s="146">
        <v>1.7319999999999999E-2</v>
      </c>
    </row>
    <row r="23" spans="1:102">
      <c r="A23" s="166">
        <v>16</v>
      </c>
      <c r="B23" s="167" t="s">
        <v>79</v>
      </c>
      <c r="C23" s="168" t="s">
        <v>188</v>
      </c>
      <c r="D23" s="169" t="s">
        <v>81</v>
      </c>
      <c r="E23" s="170">
        <v>1</v>
      </c>
      <c r="F23" s="170"/>
      <c r="G23" s="171"/>
      <c r="O23" s="165"/>
    </row>
    <row r="24" spans="1:102">
      <c r="A24" s="166">
        <v>17</v>
      </c>
      <c r="B24" s="167" t="s">
        <v>31</v>
      </c>
      <c r="C24" s="168" t="s">
        <v>182</v>
      </c>
      <c r="D24" s="169" t="s">
        <v>81</v>
      </c>
      <c r="E24" s="170">
        <v>1</v>
      </c>
      <c r="F24" s="170"/>
      <c r="G24" s="171"/>
      <c r="O24" s="165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IF(AZ24=1,#REF!,0)</f>
        <v>0</v>
      </c>
      <c r="BB24" s="146" t="e">
        <f>IF(AZ24=2,#REF!,0)</f>
        <v>#REF!</v>
      </c>
      <c r="BC24" s="146">
        <f>IF(AZ24=3,#REF!,0)</f>
        <v>0</v>
      </c>
      <c r="BD24" s="146">
        <f>IF(AZ24=4,#REF!,0)</f>
        <v>0</v>
      </c>
      <c r="BE24" s="146">
        <f>IF(AZ24=5,#REF!,0)</f>
        <v>0</v>
      </c>
      <c r="CX24" s="146">
        <v>1.39E-3</v>
      </c>
    </row>
    <row r="25" spans="1:102">
      <c r="A25" s="166">
        <v>18</v>
      </c>
      <c r="B25" s="167" t="s">
        <v>31</v>
      </c>
      <c r="C25" s="168" t="s">
        <v>144</v>
      </c>
      <c r="D25" s="169" t="s">
        <v>90</v>
      </c>
      <c r="E25" s="170">
        <v>8</v>
      </c>
      <c r="F25" s="170"/>
      <c r="G25" s="171"/>
      <c r="O25" s="165"/>
    </row>
    <row r="26" spans="1:102">
      <c r="A26" s="166">
        <v>19</v>
      </c>
      <c r="B26" s="167" t="s">
        <v>31</v>
      </c>
      <c r="C26" s="194" t="s">
        <v>110</v>
      </c>
      <c r="D26" s="169" t="s">
        <v>90</v>
      </c>
      <c r="E26" s="170">
        <v>4</v>
      </c>
      <c r="F26" s="170"/>
      <c r="G26" s="171"/>
      <c r="O26" s="165"/>
    </row>
    <row r="27" spans="1:102">
      <c r="A27" s="172"/>
      <c r="B27" s="173" t="s">
        <v>74</v>
      </c>
      <c r="C27" s="174" t="s">
        <v>80</v>
      </c>
      <c r="D27" s="172"/>
      <c r="E27" s="175"/>
      <c r="F27" s="175"/>
      <c r="G27" s="202"/>
      <c r="O27" s="165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>IF(AZ27=1,#REF!,0)</f>
        <v>0</v>
      </c>
      <c r="BB27" s="146" t="e">
        <f>IF(AZ27=2,#REF!,0)</f>
        <v>#REF!</v>
      </c>
      <c r="BC27" s="146">
        <f>IF(AZ27=3,#REF!,0)</f>
        <v>0</v>
      </c>
      <c r="BD27" s="146">
        <f>IF(AZ27=4,#REF!,0)</f>
        <v>0</v>
      </c>
      <c r="BE27" s="146">
        <f>IF(AZ27=5,#REF!,0)</f>
        <v>0</v>
      </c>
      <c r="CX27" s="146">
        <v>1.7000000000000001E-4</v>
      </c>
    </row>
    <row r="28" spans="1:102">
      <c r="A28" s="158" t="s">
        <v>73</v>
      </c>
      <c r="B28" s="159" t="s">
        <v>91</v>
      </c>
      <c r="C28" s="160" t="s">
        <v>92</v>
      </c>
      <c r="D28" s="161"/>
      <c r="E28" s="162"/>
      <c r="F28" s="162"/>
      <c r="G28" s="171"/>
      <c r="O28" s="165">
        <v>4</v>
      </c>
      <c r="BA28" s="177" t="e">
        <f>SUM(#REF!)</f>
        <v>#REF!</v>
      </c>
      <c r="BB28" s="177" t="e">
        <f>SUM(#REF!)</f>
        <v>#REF!</v>
      </c>
      <c r="BC28" s="177" t="e">
        <f>SUM(#REF!)</f>
        <v>#REF!</v>
      </c>
      <c r="BD28" s="177" t="e">
        <f>SUM(#REF!)</f>
        <v>#REF!</v>
      </c>
      <c r="BE28" s="177" t="e">
        <f>SUM(#REF!)</f>
        <v>#REF!</v>
      </c>
    </row>
    <row r="29" spans="1:102">
      <c r="A29" s="166">
        <v>20</v>
      </c>
      <c r="B29" s="167" t="s">
        <v>93</v>
      </c>
      <c r="C29" s="168" t="s">
        <v>189</v>
      </c>
      <c r="D29" s="169" t="s">
        <v>78</v>
      </c>
      <c r="E29" s="170">
        <v>1</v>
      </c>
      <c r="F29" s="170"/>
      <c r="G29" s="171"/>
      <c r="I29" s="164"/>
      <c r="O29" s="165">
        <v>1</v>
      </c>
    </row>
    <row r="30" spans="1:102">
      <c r="A30" s="166">
        <v>21</v>
      </c>
      <c r="B30" s="167" t="s">
        <v>91</v>
      </c>
      <c r="C30" s="168" t="s">
        <v>190</v>
      </c>
      <c r="D30" s="169" t="s">
        <v>78</v>
      </c>
      <c r="E30" s="170">
        <v>1</v>
      </c>
      <c r="F30" s="170"/>
      <c r="G30" s="171"/>
      <c r="I30" s="164"/>
      <c r="O30" s="165"/>
    </row>
    <row r="31" spans="1:102">
      <c r="A31" s="166">
        <v>22</v>
      </c>
      <c r="B31" s="167" t="s">
        <v>91</v>
      </c>
      <c r="C31" s="168" t="s">
        <v>131</v>
      </c>
      <c r="D31" s="169" t="s">
        <v>94</v>
      </c>
      <c r="E31" s="170">
        <v>1</v>
      </c>
      <c r="F31" s="170"/>
      <c r="G31" s="171"/>
      <c r="O31" s="165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IF(AZ31=1,G51,0)</f>
        <v>0</v>
      </c>
      <c r="BB31" s="146">
        <f>IF(AZ31=2,G51,0)</f>
        <v>0</v>
      </c>
      <c r="BC31" s="146">
        <f>IF(AZ31=3,G51,0)</f>
        <v>0</v>
      </c>
      <c r="BD31" s="146">
        <f>IF(AZ31=4,G51,0)</f>
        <v>0</v>
      </c>
      <c r="BE31" s="146">
        <f>IF(AZ31=5,G51,0)</f>
        <v>0</v>
      </c>
      <c r="CX31" s="146">
        <v>0</v>
      </c>
    </row>
    <row r="32" spans="1:102">
      <c r="A32" s="166">
        <v>23</v>
      </c>
      <c r="B32" s="167" t="s">
        <v>91</v>
      </c>
      <c r="C32" s="194" t="s">
        <v>191</v>
      </c>
      <c r="D32" s="196" t="s">
        <v>78</v>
      </c>
      <c r="E32" s="197">
        <v>1</v>
      </c>
      <c r="F32" s="197"/>
      <c r="G32" s="198"/>
      <c r="O32" s="165"/>
    </row>
    <row r="33" spans="1:102">
      <c r="A33" s="166">
        <v>24</v>
      </c>
      <c r="B33" s="199" t="s">
        <v>111</v>
      </c>
      <c r="C33" s="201" t="s">
        <v>192</v>
      </c>
      <c r="D33" s="200" t="s">
        <v>78</v>
      </c>
      <c r="E33" s="197">
        <v>3</v>
      </c>
      <c r="F33" s="197"/>
      <c r="G33" s="198"/>
      <c r="O33" s="165"/>
    </row>
    <row r="34" spans="1:102">
      <c r="A34" s="166">
        <v>25</v>
      </c>
      <c r="B34" s="167" t="s">
        <v>112</v>
      </c>
      <c r="C34" s="194" t="s">
        <v>193</v>
      </c>
      <c r="D34" s="196" t="s">
        <v>78</v>
      </c>
      <c r="E34" s="197">
        <v>1</v>
      </c>
      <c r="F34" s="197"/>
      <c r="G34" s="198"/>
      <c r="O34" s="165"/>
    </row>
    <row r="35" spans="1:102">
      <c r="A35" s="166">
        <v>26</v>
      </c>
      <c r="B35" s="167" t="s">
        <v>113</v>
      </c>
      <c r="C35" s="168" t="s">
        <v>167</v>
      </c>
      <c r="D35" s="169" t="s">
        <v>78</v>
      </c>
      <c r="E35" s="170">
        <v>1</v>
      </c>
      <c r="F35" s="170"/>
      <c r="G35" s="171"/>
      <c r="O35" s="165"/>
    </row>
    <row r="36" spans="1:102">
      <c r="A36" s="166">
        <v>27</v>
      </c>
      <c r="B36" s="167" t="s">
        <v>31</v>
      </c>
      <c r="C36" s="168" t="s">
        <v>146</v>
      </c>
      <c r="D36" s="169" t="s">
        <v>90</v>
      </c>
      <c r="E36" s="170">
        <v>8</v>
      </c>
      <c r="F36" s="170"/>
      <c r="G36" s="171"/>
      <c r="O36" s="165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IF(AZ36=1,G53,0)</f>
        <v>0</v>
      </c>
      <c r="BB36" s="146">
        <f>IF(AZ36=2,G53,0)</f>
        <v>0</v>
      </c>
      <c r="BC36" s="146">
        <f>IF(AZ36=3,G53,0)</f>
        <v>0</v>
      </c>
      <c r="BD36" s="146">
        <f>IF(AZ36=4,G53,0)</f>
        <v>0</v>
      </c>
      <c r="BE36" s="146">
        <f>IF(AZ36=5,G53,0)</f>
        <v>0</v>
      </c>
      <c r="CX36" s="146">
        <v>6.5958099999999997E-3</v>
      </c>
    </row>
    <row r="37" spans="1:102">
      <c r="A37" s="166">
        <v>28</v>
      </c>
      <c r="B37" s="167" t="s">
        <v>31</v>
      </c>
      <c r="C37" s="168" t="s">
        <v>145</v>
      </c>
      <c r="D37" s="169" t="s">
        <v>81</v>
      </c>
      <c r="E37" s="170">
        <v>2</v>
      </c>
      <c r="F37" s="170"/>
      <c r="G37" s="171"/>
      <c r="O37" s="165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IF(AZ37=1,G56,0)</f>
        <v>0</v>
      </c>
      <c r="BB37" s="146">
        <f>IF(AZ37=2,G56,0)</f>
        <v>0</v>
      </c>
      <c r="BC37" s="146">
        <f>IF(AZ37=3,G56,0)</f>
        <v>0</v>
      </c>
      <c r="BD37" s="146">
        <f>IF(AZ37=4,G56,0)</f>
        <v>0</v>
      </c>
      <c r="BE37" s="146">
        <f>IF(AZ37=5,G56,0)</f>
        <v>0</v>
      </c>
      <c r="CX37" s="146">
        <v>0</v>
      </c>
    </row>
    <row r="38" spans="1:102">
      <c r="A38" s="166">
        <v>29</v>
      </c>
      <c r="B38" s="167" t="s">
        <v>31</v>
      </c>
      <c r="C38" s="168" t="s">
        <v>147</v>
      </c>
      <c r="D38" s="169" t="s">
        <v>81</v>
      </c>
      <c r="E38" s="170">
        <v>1</v>
      </c>
      <c r="F38" s="170"/>
      <c r="G38" s="171"/>
      <c r="O38" s="165"/>
    </row>
    <row r="39" spans="1:102">
      <c r="A39" s="166">
        <v>30</v>
      </c>
      <c r="B39" s="167" t="s">
        <v>31</v>
      </c>
      <c r="C39" s="168" t="s">
        <v>168</v>
      </c>
      <c r="D39" s="169" t="s">
        <v>90</v>
      </c>
      <c r="E39" s="170">
        <v>48</v>
      </c>
      <c r="F39" s="170"/>
      <c r="G39" s="171"/>
      <c r="O39" s="165">
        <v>2</v>
      </c>
      <c r="AA39" s="146">
        <v>12</v>
      </c>
      <c r="AB39" s="146">
        <v>0</v>
      </c>
      <c r="AC39" s="146">
        <v>115</v>
      </c>
      <c r="AZ39" s="146">
        <v>2</v>
      </c>
      <c r="BA39" s="146">
        <f>IF(AZ39=1,#REF!,0)</f>
        <v>0</v>
      </c>
      <c r="BB39" s="146" t="e">
        <f>IF(AZ39=2,#REF!,0)</f>
        <v>#REF!</v>
      </c>
      <c r="BC39" s="146">
        <f>IF(AZ39=3,#REF!,0)</f>
        <v>0</v>
      </c>
      <c r="BD39" s="146">
        <f>IF(AZ39=4,#REF!,0)</f>
        <v>0</v>
      </c>
      <c r="BE39" s="146">
        <f>IF(AZ39=5,#REF!,0)</f>
        <v>0</v>
      </c>
      <c r="CX39" s="146">
        <v>0</v>
      </c>
    </row>
    <row r="40" spans="1:102">
      <c r="A40" s="172"/>
      <c r="B40" s="173" t="s">
        <v>74</v>
      </c>
      <c r="C40" s="174" t="str">
        <f>CONCATENATE(B28," ",C28)</f>
        <v>731 Kotelny</v>
      </c>
      <c r="D40" s="172"/>
      <c r="E40" s="175"/>
      <c r="F40" s="175"/>
      <c r="G40" s="202"/>
      <c r="O40" s="165">
        <v>2</v>
      </c>
      <c r="AA40" s="146">
        <v>12</v>
      </c>
      <c r="AB40" s="146">
        <v>0</v>
      </c>
      <c r="AC40" s="146">
        <v>100</v>
      </c>
      <c r="AZ40" s="146">
        <v>2</v>
      </c>
      <c r="BA40" s="146">
        <f>IF(AZ40=1,#REF!,0)</f>
        <v>0</v>
      </c>
      <c r="BB40" s="146" t="e">
        <f>IF(AZ40=2,#REF!,0)</f>
        <v>#REF!</v>
      </c>
      <c r="BC40" s="146">
        <f>IF(AZ40=3,#REF!,0)</f>
        <v>0</v>
      </c>
      <c r="BD40" s="146">
        <f>IF(AZ40=4,#REF!,0)</f>
        <v>0</v>
      </c>
      <c r="BE40" s="146">
        <f>IF(AZ40=5,#REF!,0)</f>
        <v>0</v>
      </c>
      <c r="CX40" s="146">
        <v>0</v>
      </c>
    </row>
    <row r="41" spans="1:102">
      <c r="A41" s="158" t="s">
        <v>73</v>
      </c>
      <c r="B41" s="159" t="s">
        <v>127</v>
      </c>
      <c r="C41" s="160" t="s">
        <v>126</v>
      </c>
      <c r="D41" s="161"/>
      <c r="E41" s="162"/>
      <c r="F41" s="162"/>
      <c r="G41" s="171"/>
      <c r="O41" s="165"/>
    </row>
    <row r="42" spans="1:102">
      <c r="A42" s="166">
        <v>31</v>
      </c>
      <c r="B42" s="167" t="s">
        <v>114</v>
      </c>
      <c r="C42" s="194" t="s">
        <v>194</v>
      </c>
      <c r="D42" s="169" t="s">
        <v>78</v>
      </c>
      <c r="E42" s="170">
        <v>1</v>
      </c>
      <c r="F42" s="170"/>
      <c r="G42" s="171"/>
      <c r="O42" s="165"/>
    </row>
    <row r="43" spans="1:102">
      <c r="A43" s="166">
        <v>32</v>
      </c>
      <c r="B43" s="167" t="s">
        <v>115</v>
      </c>
      <c r="C43" s="195" t="s">
        <v>195</v>
      </c>
      <c r="D43" s="169" t="s">
        <v>78</v>
      </c>
      <c r="E43" s="170">
        <v>1</v>
      </c>
      <c r="F43" s="170"/>
      <c r="G43" s="171"/>
      <c r="O43" s="165"/>
    </row>
    <row r="44" spans="1:102">
      <c r="A44" s="166">
        <v>33</v>
      </c>
      <c r="B44" s="167" t="s">
        <v>116</v>
      </c>
      <c r="C44" s="195" t="s">
        <v>117</v>
      </c>
      <c r="D44" s="169" t="s">
        <v>81</v>
      </c>
      <c r="E44" s="170">
        <v>1</v>
      </c>
      <c r="F44" s="170"/>
      <c r="G44" s="171"/>
      <c r="O44" s="165"/>
    </row>
    <row r="45" spans="1:102">
      <c r="A45" s="166">
        <v>34</v>
      </c>
      <c r="B45" s="167" t="s">
        <v>127</v>
      </c>
      <c r="C45" s="194" t="s">
        <v>172</v>
      </c>
      <c r="D45" s="169" t="s">
        <v>78</v>
      </c>
      <c r="E45" s="170">
        <v>1</v>
      </c>
      <c r="F45" s="170"/>
      <c r="G45" s="171"/>
      <c r="O45" s="165"/>
    </row>
    <row r="46" spans="1:102">
      <c r="A46" s="166">
        <v>35</v>
      </c>
      <c r="B46" s="167" t="s">
        <v>133</v>
      </c>
      <c r="C46" s="194" t="s">
        <v>196</v>
      </c>
      <c r="D46" s="169" t="s">
        <v>81</v>
      </c>
      <c r="E46" s="170">
        <v>1</v>
      </c>
      <c r="F46" s="170"/>
      <c r="G46" s="171"/>
      <c r="O46" s="165"/>
    </row>
    <row r="47" spans="1:102">
      <c r="A47" s="166">
        <v>36</v>
      </c>
      <c r="B47" s="167" t="s">
        <v>133</v>
      </c>
      <c r="C47" s="194" t="s">
        <v>173</v>
      </c>
      <c r="D47" s="169" t="s">
        <v>81</v>
      </c>
      <c r="E47" s="170">
        <v>1</v>
      </c>
      <c r="F47" s="170"/>
      <c r="G47" s="171"/>
      <c r="O47" s="165"/>
    </row>
    <row r="48" spans="1:102">
      <c r="A48" s="166">
        <v>37</v>
      </c>
      <c r="B48" s="167" t="s">
        <v>137</v>
      </c>
      <c r="C48" s="194" t="s">
        <v>148</v>
      </c>
      <c r="D48" s="169" t="s">
        <v>78</v>
      </c>
      <c r="E48" s="170">
        <v>1</v>
      </c>
      <c r="F48" s="170"/>
      <c r="G48" s="171"/>
      <c r="O48" s="165"/>
    </row>
    <row r="49" spans="1:102">
      <c r="A49" s="172"/>
      <c r="B49" s="173" t="s">
        <v>74</v>
      </c>
      <c r="C49" s="174" t="s">
        <v>128</v>
      </c>
      <c r="D49" s="172"/>
      <c r="E49" s="175"/>
      <c r="F49" s="175"/>
      <c r="G49" s="202"/>
      <c r="O49" s="165">
        <v>2</v>
      </c>
      <c r="AA49" s="146">
        <v>12</v>
      </c>
      <c r="AB49" s="146">
        <v>0</v>
      </c>
      <c r="AC49" s="146">
        <v>100</v>
      </c>
      <c r="AZ49" s="146">
        <v>2</v>
      </c>
      <c r="BA49" s="146">
        <f>IF(AZ49=1,#REF!,0)</f>
        <v>0</v>
      </c>
      <c r="BB49" s="146" t="e">
        <f>IF(AZ49=2,#REF!,0)</f>
        <v>#REF!</v>
      </c>
      <c r="BC49" s="146">
        <f>IF(AZ49=3,#REF!,0)</f>
        <v>0</v>
      </c>
      <c r="BD49" s="146">
        <f>IF(AZ49=4,#REF!,0)</f>
        <v>0</v>
      </c>
      <c r="BE49" s="146">
        <f>IF(AZ49=5,#REF!,0)</f>
        <v>0</v>
      </c>
      <c r="CX49" s="146">
        <v>0</v>
      </c>
    </row>
    <row r="50" spans="1:102">
      <c r="A50" s="158" t="s">
        <v>73</v>
      </c>
      <c r="B50" s="159" t="s">
        <v>95</v>
      </c>
      <c r="C50" s="160" t="s">
        <v>96</v>
      </c>
      <c r="D50" s="161"/>
      <c r="E50" s="162"/>
      <c r="F50" s="162"/>
      <c r="G50" s="171"/>
      <c r="O50" s="165">
        <v>2</v>
      </c>
      <c r="AA50" s="146">
        <v>12</v>
      </c>
      <c r="AB50" s="146">
        <v>0</v>
      </c>
      <c r="AC50" s="146">
        <v>99</v>
      </c>
      <c r="AZ50" s="146">
        <v>2</v>
      </c>
      <c r="BA50" s="146">
        <f>IF(AZ50=1,#REF!,0)</f>
        <v>0</v>
      </c>
      <c r="BB50" s="146" t="e">
        <f>IF(AZ50=2,#REF!,0)</f>
        <v>#REF!</v>
      </c>
      <c r="BC50" s="146">
        <f>IF(AZ50=3,#REF!,0)</f>
        <v>0</v>
      </c>
      <c r="BD50" s="146">
        <f>IF(AZ50=4,#REF!,0)</f>
        <v>0</v>
      </c>
      <c r="BE50" s="146">
        <f>IF(AZ50=5,#REF!,0)</f>
        <v>0</v>
      </c>
      <c r="CX50" s="146">
        <v>0</v>
      </c>
    </row>
    <row r="51" spans="1:102">
      <c r="A51" s="166">
        <v>38</v>
      </c>
      <c r="B51" s="167" t="s">
        <v>97</v>
      </c>
      <c r="C51" s="168" t="s">
        <v>149</v>
      </c>
      <c r="D51" s="169" t="s">
        <v>78</v>
      </c>
      <c r="E51" s="170">
        <v>7</v>
      </c>
      <c r="F51" s="170"/>
      <c r="G51" s="171"/>
      <c r="H51" s="203"/>
      <c r="O51" s="165">
        <v>2</v>
      </c>
      <c r="AA51" s="146">
        <v>12</v>
      </c>
      <c r="AB51" s="146">
        <v>0</v>
      </c>
      <c r="AC51" s="146">
        <v>101</v>
      </c>
      <c r="AZ51" s="146">
        <v>2</v>
      </c>
      <c r="BA51" s="146">
        <f>IF(AZ51=1,#REF!,0)</f>
        <v>0</v>
      </c>
      <c r="BB51" s="146" t="e">
        <f>IF(AZ51=2,#REF!,0)</f>
        <v>#REF!</v>
      </c>
      <c r="BC51" s="146">
        <f>IF(AZ51=3,#REF!,0)</f>
        <v>0</v>
      </c>
      <c r="BD51" s="146">
        <f>IF(AZ51=4,#REF!,0)</f>
        <v>0</v>
      </c>
      <c r="BE51" s="146">
        <f>IF(AZ51=5,#REF!,0)</f>
        <v>0</v>
      </c>
      <c r="CX51" s="146">
        <v>0</v>
      </c>
    </row>
    <row r="52" spans="1:102">
      <c r="A52" s="166">
        <v>39</v>
      </c>
      <c r="B52" s="167" t="s">
        <v>99</v>
      </c>
      <c r="C52" s="168" t="s">
        <v>197</v>
      </c>
      <c r="D52" s="169" t="s">
        <v>77</v>
      </c>
      <c r="E52" s="170">
        <v>55</v>
      </c>
      <c r="F52" s="170"/>
      <c r="G52" s="171"/>
      <c r="H52" s="203"/>
      <c r="O52" s="165"/>
    </row>
    <row r="53" spans="1:102">
      <c r="A53" s="166">
        <v>40</v>
      </c>
      <c r="B53" s="167" t="s">
        <v>100</v>
      </c>
      <c r="C53" s="168" t="s">
        <v>198</v>
      </c>
      <c r="D53" s="169" t="s">
        <v>77</v>
      </c>
      <c r="E53" s="170">
        <v>30</v>
      </c>
      <c r="F53" s="170"/>
      <c r="G53" s="171"/>
      <c r="H53" s="203"/>
      <c r="O53" s="165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>IF(AZ53=1,G77,0)</f>
        <v>0</v>
      </c>
      <c r="BB53" s="146">
        <f>IF(AZ53=2,G77,0)</f>
        <v>0</v>
      </c>
      <c r="BC53" s="146">
        <f>IF(AZ53=3,G77,0)</f>
        <v>0</v>
      </c>
      <c r="BD53" s="146">
        <f>IF(AZ53=4,G77,0)</f>
        <v>0</v>
      </c>
      <c r="BE53" s="146">
        <f>IF(AZ53=5,G77,0)</f>
        <v>0</v>
      </c>
      <c r="CX53" s="146">
        <v>4.8999999999999998E-4</v>
      </c>
    </row>
    <row r="54" spans="1:102">
      <c r="A54" s="166">
        <v>41</v>
      </c>
      <c r="B54" s="167" t="s">
        <v>118</v>
      </c>
      <c r="C54" s="168" t="s">
        <v>199</v>
      </c>
      <c r="D54" s="169" t="s">
        <v>77</v>
      </c>
      <c r="E54" s="170">
        <v>40</v>
      </c>
      <c r="F54" s="170"/>
      <c r="G54" s="171"/>
      <c r="H54" s="203"/>
      <c r="O54" s="165"/>
    </row>
    <row r="55" spans="1:102">
      <c r="A55" s="166">
        <v>42</v>
      </c>
      <c r="B55" s="167" t="s">
        <v>157</v>
      </c>
      <c r="C55" s="168" t="s">
        <v>174</v>
      </c>
      <c r="D55" s="169" t="s">
        <v>77</v>
      </c>
      <c r="E55" s="170">
        <v>30</v>
      </c>
      <c r="F55" s="170"/>
      <c r="G55" s="171"/>
      <c r="H55" s="203"/>
      <c r="O55" s="165"/>
    </row>
    <row r="56" spans="1:102">
      <c r="A56" s="166">
        <v>43</v>
      </c>
      <c r="B56" s="167" t="s">
        <v>101</v>
      </c>
      <c r="C56" s="168" t="s">
        <v>102</v>
      </c>
      <c r="D56" s="169" t="s">
        <v>77</v>
      </c>
      <c r="E56" s="170">
        <v>155</v>
      </c>
      <c r="F56" s="170"/>
      <c r="G56" s="171"/>
      <c r="H56" s="203"/>
      <c r="O56" s="165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>IF(AZ56=1,G78,0)</f>
        <v>0</v>
      </c>
      <c r="BB56" s="146">
        <f>IF(AZ56=2,G78,0)</f>
        <v>0</v>
      </c>
      <c r="BC56" s="146">
        <f>IF(AZ56=3,G78,0)</f>
        <v>0</v>
      </c>
      <c r="BD56" s="146">
        <f>IF(AZ56=4,G78,0)</f>
        <v>0</v>
      </c>
      <c r="BE56" s="146">
        <f>IF(AZ56=5,G78,0)</f>
        <v>0</v>
      </c>
      <c r="CX56" s="146">
        <v>3.4000000000000002E-4</v>
      </c>
    </row>
    <row r="57" spans="1:102">
      <c r="A57" s="166">
        <v>44</v>
      </c>
      <c r="B57" s="167" t="s">
        <v>109</v>
      </c>
      <c r="C57" s="168" t="s">
        <v>150</v>
      </c>
      <c r="D57" s="169" t="s">
        <v>77</v>
      </c>
      <c r="E57" s="170">
        <v>30</v>
      </c>
      <c r="F57" s="170"/>
      <c r="G57" s="171"/>
      <c r="H57" s="203"/>
      <c r="O57" s="165"/>
    </row>
    <row r="58" spans="1:102">
      <c r="A58" s="166">
        <v>45</v>
      </c>
      <c r="B58" s="167" t="s">
        <v>109</v>
      </c>
      <c r="C58" s="168" t="s">
        <v>200</v>
      </c>
      <c r="D58" s="169" t="s">
        <v>77</v>
      </c>
      <c r="E58" s="170">
        <v>35</v>
      </c>
      <c r="F58" s="170"/>
      <c r="G58" s="171"/>
      <c r="H58" s="203"/>
      <c r="O58" s="165"/>
    </row>
    <row r="59" spans="1:102">
      <c r="A59" s="166">
        <v>46</v>
      </c>
      <c r="B59" s="167" t="s">
        <v>109</v>
      </c>
      <c r="C59" s="168" t="s">
        <v>201</v>
      </c>
      <c r="D59" s="169" t="s">
        <v>77</v>
      </c>
      <c r="E59" s="170">
        <v>20</v>
      </c>
      <c r="F59" s="170"/>
      <c r="G59" s="171"/>
      <c r="H59" s="203"/>
      <c r="O59" s="165"/>
    </row>
    <row r="60" spans="1:102">
      <c r="A60" s="166">
        <v>47</v>
      </c>
      <c r="B60" s="167" t="s">
        <v>109</v>
      </c>
      <c r="C60" s="168" t="s">
        <v>202</v>
      </c>
      <c r="D60" s="169" t="s">
        <v>77</v>
      </c>
      <c r="E60" s="170">
        <v>40</v>
      </c>
      <c r="F60" s="170"/>
      <c r="G60" s="171"/>
      <c r="H60" s="203"/>
      <c r="O60" s="165"/>
    </row>
    <row r="61" spans="1:102">
      <c r="A61" s="166">
        <v>48</v>
      </c>
      <c r="B61" s="167" t="s">
        <v>109</v>
      </c>
      <c r="C61" s="168" t="s">
        <v>203</v>
      </c>
      <c r="D61" s="169" t="s">
        <v>77</v>
      </c>
      <c r="E61" s="170">
        <v>22</v>
      </c>
      <c r="F61" s="170"/>
      <c r="G61" s="171"/>
      <c r="H61" s="203"/>
      <c r="O61" s="165"/>
    </row>
    <row r="62" spans="1:102">
      <c r="A62" s="166">
        <v>49</v>
      </c>
      <c r="B62" s="167" t="s">
        <v>109</v>
      </c>
      <c r="C62" s="168" t="s">
        <v>204</v>
      </c>
      <c r="D62" s="169" t="s">
        <v>77</v>
      </c>
      <c r="E62" s="170">
        <v>20</v>
      </c>
      <c r="F62" s="170"/>
      <c r="G62" s="171"/>
      <c r="H62" s="203"/>
      <c r="O62" s="165"/>
    </row>
    <row r="63" spans="1:102">
      <c r="A63" s="166">
        <v>50</v>
      </c>
      <c r="B63" s="167" t="s">
        <v>98</v>
      </c>
      <c r="C63" s="168" t="s">
        <v>151</v>
      </c>
      <c r="D63" s="169" t="s">
        <v>77</v>
      </c>
      <c r="E63" s="170">
        <v>691</v>
      </c>
      <c r="F63" s="170"/>
      <c r="G63" s="171"/>
      <c r="H63" s="203"/>
      <c r="O63" s="165"/>
    </row>
    <row r="64" spans="1:102">
      <c r="A64" s="166">
        <v>51</v>
      </c>
      <c r="B64" s="167" t="s">
        <v>99</v>
      </c>
      <c r="C64" s="168" t="s">
        <v>170</v>
      </c>
      <c r="D64" s="169" t="s">
        <v>132</v>
      </c>
      <c r="E64" s="170">
        <v>100</v>
      </c>
      <c r="F64" s="170"/>
      <c r="G64" s="171"/>
      <c r="H64" s="203"/>
      <c r="O64" s="165"/>
    </row>
    <row r="65" spans="1:102">
      <c r="A65" s="166">
        <v>52</v>
      </c>
      <c r="B65" s="167" t="s">
        <v>99</v>
      </c>
      <c r="C65" s="168" t="s">
        <v>152</v>
      </c>
      <c r="D65" s="169" t="s">
        <v>132</v>
      </c>
      <c r="E65" s="170">
        <v>16</v>
      </c>
      <c r="F65" s="170"/>
      <c r="G65" s="171"/>
      <c r="H65" s="203"/>
      <c r="O65" s="165"/>
    </row>
    <row r="66" spans="1:102" ht="21">
      <c r="A66" s="166">
        <v>53</v>
      </c>
      <c r="B66" s="167" t="s">
        <v>99</v>
      </c>
      <c r="C66" s="168" t="s">
        <v>205</v>
      </c>
      <c r="D66" s="169" t="s">
        <v>81</v>
      </c>
      <c r="E66" s="170">
        <v>1</v>
      </c>
      <c r="F66" s="170"/>
      <c r="G66" s="171"/>
      <c r="H66" s="203"/>
      <c r="O66" s="165"/>
    </row>
    <row r="67" spans="1:102">
      <c r="A67" s="166">
        <v>54</v>
      </c>
      <c r="B67" s="167" t="s">
        <v>133</v>
      </c>
      <c r="C67" s="168" t="s">
        <v>171</v>
      </c>
      <c r="D67" s="169" t="s">
        <v>81</v>
      </c>
      <c r="E67" s="170">
        <v>1</v>
      </c>
      <c r="F67" s="170"/>
      <c r="G67" s="171"/>
      <c r="H67" s="203"/>
      <c r="O67" s="165"/>
    </row>
    <row r="68" spans="1:102">
      <c r="A68" s="166">
        <v>55</v>
      </c>
      <c r="B68" s="167" t="s">
        <v>157</v>
      </c>
      <c r="C68" s="168" t="s">
        <v>175</v>
      </c>
      <c r="D68" s="169" t="s">
        <v>81</v>
      </c>
      <c r="E68" s="170">
        <v>1</v>
      </c>
      <c r="F68" s="170"/>
      <c r="G68" s="171"/>
      <c r="H68" s="203"/>
      <c r="O68" s="165"/>
    </row>
    <row r="69" spans="1:102">
      <c r="A69" s="166">
        <v>56</v>
      </c>
      <c r="B69" s="167" t="s">
        <v>159</v>
      </c>
      <c r="C69" s="168" t="s">
        <v>206</v>
      </c>
      <c r="D69" s="169" t="s">
        <v>134</v>
      </c>
      <c r="E69" s="170">
        <v>76</v>
      </c>
      <c r="F69" s="170"/>
      <c r="G69" s="171"/>
      <c r="H69" s="203"/>
      <c r="O69" s="165"/>
    </row>
    <row r="70" spans="1:102">
      <c r="A70" s="166">
        <v>57</v>
      </c>
      <c r="B70" s="167" t="s">
        <v>158</v>
      </c>
      <c r="C70" s="168" t="s">
        <v>160</v>
      </c>
      <c r="D70" s="169" t="s">
        <v>77</v>
      </c>
      <c r="E70" s="170">
        <v>76</v>
      </c>
      <c r="F70" s="170"/>
      <c r="G70" s="171"/>
      <c r="H70" s="203"/>
      <c r="O70" s="165"/>
    </row>
    <row r="71" spans="1:102">
      <c r="A71" s="166">
        <v>58</v>
      </c>
      <c r="B71" s="167" t="s">
        <v>163</v>
      </c>
      <c r="C71" s="168" t="s">
        <v>153</v>
      </c>
      <c r="D71" s="169" t="s">
        <v>77</v>
      </c>
      <c r="E71" s="170">
        <v>691</v>
      </c>
      <c r="F71" s="170"/>
      <c r="G71" s="171"/>
      <c r="H71" s="203"/>
      <c r="O71" s="165"/>
    </row>
    <row r="72" spans="1:102">
      <c r="A72" s="166">
        <v>59</v>
      </c>
      <c r="B72" s="167" t="s">
        <v>101</v>
      </c>
      <c r="C72" s="168" t="s">
        <v>135</v>
      </c>
      <c r="D72" s="169" t="s">
        <v>132</v>
      </c>
      <c r="E72" s="170">
        <v>1</v>
      </c>
      <c r="F72" s="170"/>
      <c r="G72" s="171"/>
      <c r="H72" s="203"/>
      <c r="O72" s="165"/>
    </row>
    <row r="73" spans="1:102">
      <c r="A73" s="166">
        <v>60</v>
      </c>
      <c r="B73" s="167" t="s">
        <v>161</v>
      </c>
      <c r="C73" s="168" t="s">
        <v>169</v>
      </c>
      <c r="D73" s="169" t="s">
        <v>134</v>
      </c>
      <c r="E73" s="170">
        <v>76</v>
      </c>
      <c r="F73" s="170"/>
      <c r="G73" s="171"/>
      <c r="H73" s="203"/>
      <c r="O73" s="165"/>
    </row>
    <row r="74" spans="1:102">
      <c r="A74" s="166">
        <v>61</v>
      </c>
      <c r="B74" s="167" t="s">
        <v>162</v>
      </c>
      <c r="C74" s="168" t="s">
        <v>164</v>
      </c>
      <c r="D74" s="169" t="s">
        <v>77</v>
      </c>
      <c r="E74" s="170">
        <v>76</v>
      </c>
      <c r="F74" s="170"/>
      <c r="G74" s="171"/>
      <c r="H74" s="203"/>
      <c r="O74" s="165"/>
    </row>
    <row r="75" spans="1:102">
      <c r="A75" s="172">
        <v>62</v>
      </c>
      <c r="B75" s="173" t="s">
        <v>74</v>
      </c>
      <c r="C75" s="174" t="str">
        <f>CONCATENATE(B50," ",C50)</f>
        <v>733 Rozvod potrubí</v>
      </c>
      <c r="D75" s="172"/>
      <c r="E75" s="175"/>
      <c r="F75" s="175"/>
      <c r="G75" s="202"/>
      <c r="I75" s="164"/>
      <c r="O75" s="165">
        <v>1</v>
      </c>
    </row>
    <row r="76" spans="1:102">
      <c r="A76" s="158"/>
      <c r="B76" s="159" t="s">
        <v>103</v>
      </c>
      <c r="C76" s="160" t="s">
        <v>104</v>
      </c>
      <c r="D76" s="161"/>
      <c r="E76" s="162"/>
      <c r="F76" s="162"/>
      <c r="G76" s="171"/>
      <c r="I76" s="164"/>
      <c r="O76" s="165"/>
    </row>
    <row r="77" spans="1:102">
      <c r="A77" s="166">
        <v>63</v>
      </c>
      <c r="B77" s="167" t="s">
        <v>103</v>
      </c>
      <c r="C77" s="168" t="s">
        <v>105</v>
      </c>
      <c r="D77" s="169" t="s">
        <v>78</v>
      </c>
      <c r="E77" s="170">
        <v>1</v>
      </c>
      <c r="F77" s="170"/>
      <c r="G77" s="171"/>
      <c r="O77" s="165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>IF(AZ77=1,#REF!,0)</f>
        <v>0</v>
      </c>
      <c r="BB77" s="146" t="e">
        <f>IF(AZ77=2,#REF!,0)</f>
        <v>#REF!</v>
      </c>
      <c r="BC77" s="146">
        <f>IF(AZ77=3,#REF!,0)</f>
        <v>0</v>
      </c>
      <c r="BD77" s="146">
        <f>IF(AZ77=4,#REF!,0)</f>
        <v>0</v>
      </c>
      <c r="BE77" s="146">
        <f>IF(AZ77=5,#REF!,0)</f>
        <v>0</v>
      </c>
      <c r="CX77" s="146">
        <v>2.6100000000000002E-2</v>
      </c>
    </row>
    <row r="78" spans="1:102">
      <c r="A78" s="166">
        <v>64</v>
      </c>
      <c r="B78" s="167" t="s">
        <v>103</v>
      </c>
      <c r="C78" s="168" t="s">
        <v>154</v>
      </c>
      <c r="D78" s="169" t="s">
        <v>78</v>
      </c>
      <c r="E78" s="170">
        <v>3</v>
      </c>
      <c r="F78" s="170"/>
      <c r="G78" s="171"/>
      <c r="O78" s="165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>IF(AZ78=1,#REF!,0)</f>
        <v>0</v>
      </c>
      <c r="BB78" s="146" t="e">
        <f>IF(AZ78=2,#REF!,0)</f>
        <v>#REF!</v>
      </c>
      <c r="BC78" s="146">
        <f>IF(AZ78=3,#REF!,0)</f>
        <v>0</v>
      </c>
      <c r="BD78" s="146">
        <f>IF(AZ78=4,#REF!,0)</f>
        <v>0</v>
      </c>
      <c r="BE78" s="146">
        <f>IF(AZ78=5,#REF!,0)</f>
        <v>0</v>
      </c>
      <c r="CX78" s="146">
        <v>1.6549999999999999E-2</v>
      </c>
    </row>
    <row r="79" spans="1:102">
      <c r="A79" s="166">
        <v>65</v>
      </c>
      <c r="B79" s="167" t="s">
        <v>103</v>
      </c>
      <c r="C79" s="168" t="s">
        <v>155</v>
      </c>
      <c r="D79" s="169" t="s">
        <v>78</v>
      </c>
      <c r="E79" s="170">
        <v>1</v>
      </c>
      <c r="F79" s="170"/>
      <c r="G79" s="171"/>
      <c r="O79" s="165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IF(AZ79=1,#REF!,0)</f>
        <v>0</v>
      </c>
      <c r="BB79" s="146" t="e">
        <f>IF(AZ79=2,#REF!,0)</f>
        <v>#REF!</v>
      </c>
      <c r="BC79" s="146">
        <f>IF(AZ79=3,#REF!,0)</f>
        <v>0</v>
      </c>
      <c r="BD79" s="146">
        <f>IF(AZ79=4,#REF!,0)</f>
        <v>0</v>
      </c>
      <c r="BE79" s="146">
        <f>IF(AZ79=5,#REF!,0)</f>
        <v>0</v>
      </c>
      <c r="CX79" s="146">
        <v>3.32E-2</v>
      </c>
    </row>
    <row r="80" spans="1:102">
      <c r="A80" s="166">
        <v>66</v>
      </c>
      <c r="B80" s="167" t="s">
        <v>103</v>
      </c>
      <c r="C80" s="168" t="s">
        <v>136</v>
      </c>
      <c r="D80" s="169" t="s">
        <v>78</v>
      </c>
      <c r="E80" s="170">
        <v>5</v>
      </c>
      <c r="F80" s="170"/>
      <c r="G80" s="171"/>
      <c r="O80" s="165"/>
    </row>
    <row r="81" spans="1:102">
      <c r="A81" s="166">
        <v>67</v>
      </c>
      <c r="B81" s="167" t="s">
        <v>103</v>
      </c>
      <c r="C81" s="168" t="s">
        <v>208</v>
      </c>
      <c r="D81" s="169" t="s">
        <v>78</v>
      </c>
      <c r="E81" s="170">
        <v>10</v>
      </c>
      <c r="F81" s="170"/>
      <c r="G81" s="171"/>
      <c r="O81" s="165"/>
    </row>
    <row r="82" spans="1:102">
      <c r="A82" s="166">
        <v>68</v>
      </c>
      <c r="B82" s="167" t="s">
        <v>103</v>
      </c>
      <c r="C82" s="168" t="s">
        <v>209</v>
      </c>
      <c r="D82" s="169" t="s">
        <v>78</v>
      </c>
      <c r="E82" s="170">
        <v>5</v>
      </c>
      <c r="F82" s="170"/>
      <c r="G82" s="171"/>
      <c r="O82" s="165"/>
    </row>
    <row r="83" spans="1:102">
      <c r="A83" s="166">
        <v>69</v>
      </c>
      <c r="B83" s="167" t="s">
        <v>103</v>
      </c>
      <c r="C83" s="168" t="s">
        <v>210</v>
      </c>
      <c r="D83" s="169" t="s">
        <v>78</v>
      </c>
      <c r="E83" s="170">
        <v>2</v>
      </c>
      <c r="F83" s="170"/>
      <c r="G83" s="171"/>
      <c r="O83" s="165"/>
    </row>
    <row r="84" spans="1:102">
      <c r="A84" s="166">
        <v>70</v>
      </c>
      <c r="B84" s="167" t="s">
        <v>103</v>
      </c>
      <c r="C84" s="168" t="s">
        <v>211</v>
      </c>
      <c r="D84" s="169" t="s">
        <v>78</v>
      </c>
      <c r="E84" s="170">
        <v>2</v>
      </c>
      <c r="F84" s="170"/>
      <c r="G84" s="171"/>
      <c r="O84" s="165"/>
    </row>
    <row r="85" spans="1:102">
      <c r="A85" s="166">
        <v>71</v>
      </c>
      <c r="B85" s="167" t="s">
        <v>103</v>
      </c>
      <c r="C85" s="168" t="s">
        <v>212</v>
      </c>
      <c r="D85" s="169" t="s">
        <v>78</v>
      </c>
      <c r="E85" s="170">
        <v>11</v>
      </c>
      <c r="F85" s="170"/>
      <c r="G85" s="171"/>
      <c r="O85" s="165"/>
    </row>
    <row r="86" spans="1:102">
      <c r="A86" s="166">
        <v>72</v>
      </c>
      <c r="B86" s="167" t="s">
        <v>103</v>
      </c>
      <c r="C86" s="168" t="s">
        <v>213</v>
      </c>
      <c r="D86" s="169" t="s">
        <v>78</v>
      </c>
      <c r="E86" s="170">
        <v>7</v>
      </c>
      <c r="F86" s="170"/>
      <c r="G86" s="171"/>
      <c r="O86" s="165"/>
    </row>
    <row r="87" spans="1:102">
      <c r="A87" s="166">
        <v>73</v>
      </c>
      <c r="B87" s="167" t="s">
        <v>103</v>
      </c>
      <c r="C87" s="168" t="s">
        <v>214</v>
      </c>
      <c r="D87" s="169" t="s">
        <v>78</v>
      </c>
      <c r="E87" s="170">
        <v>18</v>
      </c>
      <c r="F87" s="170"/>
      <c r="G87" s="171"/>
      <c r="O87" s="165"/>
    </row>
    <row r="88" spans="1:102">
      <c r="A88" s="166">
        <v>74</v>
      </c>
      <c r="B88" s="167" t="s">
        <v>124</v>
      </c>
      <c r="C88" s="168" t="s">
        <v>207</v>
      </c>
      <c r="D88" s="169" t="s">
        <v>78</v>
      </c>
      <c r="E88" s="170">
        <v>34</v>
      </c>
      <c r="F88" s="170"/>
      <c r="G88" s="171"/>
      <c r="O88" s="165"/>
    </row>
    <row r="89" spans="1:102">
      <c r="A89" s="172"/>
      <c r="B89" s="173" t="s">
        <v>74</v>
      </c>
      <c r="C89" s="174" t="str">
        <f>CONCATENATE(B76," ",C76)</f>
        <v>734 Armatury</v>
      </c>
      <c r="D89" s="172"/>
      <c r="E89" s="175"/>
      <c r="F89" s="175"/>
      <c r="G89" s="202"/>
      <c r="O89" s="165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>IF(AZ89=1,#REF!,0)</f>
        <v>0</v>
      </c>
      <c r="BB89" s="146" t="e">
        <f>IF(AZ89=2,#REF!,0)</f>
        <v>#REF!</v>
      </c>
      <c r="BC89" s="146">
        <f>IF(AZ89=3,#REF!,0)</f>
        <v>0</v>
      </c>
      <c r="BD89" s="146">
        <f>IF(AZ89=4,#REF!,0)</f>
        <v>0</v>
      </c>
      <c r="BE89" s="146">
        <f>IF(AZ89=5,#REF!,0)</f>
        <v>0</v>
      </c>
      <c r="CX89" s="146">
        <v>0</v>
      </c>
    </row>
    <row r="90" spans="1:102">
      <c r="A90" s="158"/>
      <c r="B90" s="159" t="s">
        <v>106</v>
      </c>
      <c r="C90" s="160" t="s">
        <v>107</v>
      </c>
      <c r="D90" s="161"/>
      <c r="E90" s="162"/>
      <c r="F90" s="162"/>
      <c r="G90" s="171"/>
      <c r="O90" s="165">
        <v>4</v>
      </c>
      <c r="BA90" s="177">
        <f>SUM(BA75:BA89)</f>
        <v>0</v>
      </c>
      <c r="BB90" s="177" t="e">
        <f>SUM(BB75:BB89)</f>
        <v>#REF!</v>
      </c>
      <c r="BC90" s="177">
        <f>SUM(BC75:BC89)</f>
        <v>0</v>
      </c>
      <c r="BD90" s="177">
        <f>SUM(BD75:BD89)</f>
        <v>0</v>
      </c>
      <c r="BE90" s="177">
        <f>SUM(BE75:BE89)</f>
        <v>0</v>
      </c>
    </row>
    <row r="91" spans="1:102">
      <c r="A91" s="166">
        <v>75</v>
      </c>
      <c r="B91" s="167" t="s">
        <v>106</v>
      </c>
      <c r="C91" s="168" t="s">
        <v>218</v>
      </c>
      <c r="D91" s="169" t="s">
        <v>78</v>
      </c>
      <c r="E91" s="170">
        <v>16</v>
      </c>
      <c r="F91" s="170"/>
      <c r="G91" s="171"/>
      <c r="O91" s="165"/>
      <c r="BA91" s="177"/>
      <c r="BB91" s="177"/>
      <c r="BC91" s="177"/>
      <c r="BD91" s="177"/>
      <c r="BE91" s="177"/>
    </row>
    <row r="92" spans="1:102">
      <c r="A92" s="229">
        <v>76</v>
      </c>
      <c r="B92" s="167" t="s">
        <v>106</v>
      </c>
      <c r="C92" s="168" t="s">
        <v>217</v>
      </c>
      <c r="D92" s="169" t="s">
        <v>78</v>
      </c>
      <c r="E92" s="170">
        <v>15</v>
      </c>
      <c r="F92" s="170"/>
      <c r="G92" s="171"/>
      <c r="O92" s="165"/>
      <c r="BA92" s="177"/>
      <c r="BB92" s="177"/>
      <c r="BC92" s="177"/>
      <c r="BD92" s="177"/>
      <c r="BE92" s="177"/>
    </row>
    <row r="93" spans="1:102">
      <c r="A93" s="229">
        <v>77</v>
      </c>
      <c r="B93" s="167" t="s">
        <v>106</v>
      </c>
      <c r="C93" s="168" t="s">
        <v>215</v>
      </c>
      <c r="D93" s="169" t="s">
        <v>78</v>
      </c>
      <c r="E93" s="170">
        <v>1</v>
      </c>
      <c r="F93" s="170"/>
      <c r="G93" s="171"/>
      <c r="O93" s="165"/>
      <c r="BA93" s="177"/>
      <c r="BB93" s="177"/>
      <c r="BC93" s="177"/>
      <c r="BD93" s="177"/>
      <c r="BE93" s="177"/>
    </row>
    <row r="94" spans="1:102">
      <c r="A94" s="229">
        <v>78</v>
      </c>
      <c r="B94" s="167" t="s">
        <v>106</v>
      </c>
      <c r="C94" s="168" t="s">
        <v>216</v>
      </c>
      <c r="D94" s="169" t="s">
        <v>78</v>
      </c>
      <c r="E94" s="170">
        <v>1</v>
      </c>
      <c r="F94" s="170"/>
      <c r="G94" s="171"/>
      <c r="O94" s="165"/>
      <c r="BA94" s="177"/>
      <c r="BB94" s="177"/>
      <c r="BC94" s="177"/>
      <c r="BD94" s="177"/>
      <c r="BE94" s="177"/>
    </row>
    <row r="95" spans="1:102">
      <c r="A95" s="229">
        <v>79</v>
      </c>
      <c r="B95" s="167" t="s">
        <v>106</v>
      </c>
      <c r="C95" s="168" t="s">
        <v>219</v>
      </c>
      <c r="D95" s="169" t="s">
        <v>78</v>
      </c>
      <c r="E95" s="170">
        <v>2</v>
      </c>
      <c r="F95" s="170"/>
      <c r="G95" s="171"/>
      <c r="O95" s="165"/>
      <c r="BA95" s="177"/>
      <c r="BB95" s="177"/>
      <c r="BC95" s="177"/>
      <c r="BD95" s="177"/>
      <c r="BE95" s="177"/>
    </row>
    <row r="96" spans="1:102">
      <c r="A96" s="172"/>
      <c r="B96" s="173" t="s">
        <v>74</v>
      </c>
      <c r="C96" s="174" t="str">
        <f>CONCATENATE(B90," ",C90)</f>
        <v>735 Otopná tělesa</v>
      </c>
      <c r="D96" s="172"/>
      <c r="E96" s="175"/>
      <c r="F96" s="175"/>
      <c r="G96" s="176"/>
    </row>
    <row r="97" spans="1:7">
      <c r="A97" s="158" t="s">
        <v>73</v>
      </c>
      <c r="B97" s="159" t="s">
        <v>119</v>
      </c>
      <c r="C97" s="160" t="s">
        <v>120</v>
      </c>
      <c r="D97" s="161"/>
      <c r="E97" s="162"/>
      <c r="F97" s="162"/>
      <c r="G97" s="163"/>
    </row>
    <row r="98" spans="1:7">
      <c r="A98" s="166">
        <v>80</v>
      </c>
      <c r="B98" s="167" t="s">
        <v>121</v>
      </c>
      <c r="C98" s="168" t="s">
        <v>122</v>
      </c>
      <c r="D98" s="169" t="s">
        <v>90</v>
      </c>
      <c r="E98" s="170">
        <v>12</v>
      </c>
      <c r="F98" s="170"/>
      <c r="G98" s="171"/>
    </row>
    <row r="99" spans="1:7">
      <c r="A99" s="166">
        <v>81</v>
      </c>
      <c r="B99" s="167" t="s">
        <v>123</v>
      </c>
      <c r="C99" s="168" t="s">
        <v>125</v>
      </c>
      <c r="D99" s="169" t="s">
        <v>90</v>
      </c>
      <c r="E99" s="170">
        <v>8</v>
      </c>
      <c r="F99" s="170"/>
      <c r="G99" s="171"/>
    </row>
    <row r="100" spans="1:7">
      <c r="A100" s="172"/>
      <c r="B100" s="173" t="s">
        <v>74</v>
      </c>
      <c r="C100" s="174" t="str">
        <f>CONCATENATE(B97," ",C97)</f>
        <v>799 Ostatní</v>
      </c>
      <c r="D100" s="172"/>
      <c r="E100" s="175"/>
      <c r="F100" s="175"/>
      <c r="G100" s="176"/>
    </row>
    <row r="101" spans="1:7">
      <c r="E101" s="146"/>
    </row>
    <row r="102" spans="1:7">
      <c r="A102" s="178"/>
      <c r="E102" s="146"/>
    </row>
    <row r="103" spans="1:7">
      <c r="A103" s="178"/>
      <c r="B103" s="178"/>
      <c r="C103" s="178"/>
      <c r="D103" s="178"/>
      <c r="E103" s="178"/>
      <c r="F103" s="178"/>
      <c r="G103" s="178"/>
    </row>
    <row r="104" spans="1:7">
      <c r="A104" s="178"/>
      <c r="B104" s="178"/>
      <c r="C104" s="178"/>
      <c r="D104" s="178"/>
      <c r="E104" s="178"/>
      <c r="F104" s="178"/>
      <c r="G104" s="178"/>
    </row>
    <row r="105" spans="1:7">
      <c r="A105" s="178"/>
      <c r="B105" s="178"/>
      <c r="C105" s="178"/>
      <c r="D105" s="178"/>
      <c r="E105" s="178"/>
      <c r="F105" s="178"/>
      <c r="G105" s="178"/>
    </row>
    <row r="106" spans="1:7">
      <c r="B106" s="178"/>
      <c r="C106" s="178"/>
      <c r="D106" s="178"/>
      <c r="E106" s="178"/>
      <c r="F106" s="178"/>
      <c r="G106" s="178"/>
    </row>
    <row r="107" spans="1:7">
      <c r="E107" s="146"/>
    </row>
    <row r="108" spans="1:7">
      <c r="E108" s="146"/>
    </row>
    <row r="109" spans="1:7">
      <c r="E109" s="146"/>
    </row>
    <row r="110" spans="1:7">
      <c r="E110" s="146"/>
    </row>
    <row r="111" spans="1:7">
      <c r="E111" s="146"/>
    </row>
    <row r="112" spans="1:7">
      <c r="E112" s="146"/>
    </row>
    <row r="113" spans="5:5">
      <c r="E113" s="146"/>
    </row>
    <row r="114" spans="5:5">
      <c r="E114" s="146"/>
    </row>
    <row r="115" spans="5:5">
      <c r="E115" s="146"/>
    </row>
    <row r="116" spans="5:5">
      <c r="E116" s="146"/>
    </row>
    <row r="117" spans="5:5">
      <c r="E117" s="146"/>
    </row>
    <row r="118" spans="5:5">
      <c r="E118" s="146"/>
    </row>
    <row r="119" spans="5:5">
      <c r="E119" s="146"/>
    </row>
    <row r="120" spans="5:5">
      <c r="E120" s="146"/>
    </row>
    <row r="121" spans="5:5">
      <c r="E121" s="146"/>
    </row>
    <row r="122" spans="5:5">
      <c r="E122" s="146"/>
    </row>
    <row r="123" spans="5:5">
      <c r="E123" s="146"/>
    </row>
    <row r="124" spans="5:5">
      <c r="E124" s="146"/>
    </row>
    <row r="125" spans="5:5">
      <c r="E125" s="146"/>
    </row>
    <row r="126" spans="5:5">
      <c r="E126" s="146"/>
    </row>
    <row r="127" spans="5:5">
      <c r="E127" s="146"/>
    </row>
    <row r="128" spans="5:5">
      <c r="E128" s="146"/>
    </row>
    <row r="129" spans="1:7">
      <c r="E129" s="146"/>
    </row>
    <row r="130" spans="1:7">
      <c r="E130" s="146"/>
    </row>
    <row r="131" spans="1:7">
      <c r="E131" s="146"/>
    </row>
    <row r="132" spans="1:7">
      <c r="E132" s="146"/>
    </row>
    <row r="133" spans="1:7">
      <c r="E133" s="146"/>
    </row>
    <row r="134" spans="1:7">
      <c r="E134" s="146"/>
    </row>
    <row r="135" spans="1:7">
      <c r="E135" s="146"/>
    </row>
    <row r="136" spans="1:7">
      <c r="E136" s="146"/>
    </row>
    <row r="137" spans="1:7">
      <c r="A137" s="179"/>
      <c r="E137" s="146"/>
    </row>
    <row r="138" spans="1:7">
      <c r="A138" s="178"/>
      <c r="B138" s="179"/>
    </row>
    <row r="139" spans="1:7">
      <c r="A139" s="183"/>
      <c r="B139" s="178"/>
      <c r="C139" s="180"/>
      <c r="D139" s="180"/>
      <c r="E139" s="181"/>
      <c r="F139" s="180"/>
      <c r="G139" s="182"/>
    </row>
    <row r="140" spans="1:7">
      <c r="A140" s="178"/>
      <c r="B140" s="183"/>
      <c r="C140" s="178"/>
      <c r="D140" s="178"/>
      <c r="E140" s="184"/>
      <c r="F140" s="178"/>
      <c r="G140" s="178"/>
    </row>
    <row r="141" spans="1:7">
      <c r="A141" s="178"/>
      <c r="B141" s="178"/>
      <c r="C141" s="178"/>
      <c r="D141" s="178"/>
      <c r="E141" s="184"/>
      <c r="F141" s="178"/>
      <c r="G141" s="178"/>
    </row>
    <row r="142" spans="1:7">
      <c r="A142" s="178"/>
      <c r="B142" s="178"/>
      <c r="C142" s="178"/>
      <c r="D142" s="178"/>
      <c r="E142" s="184"/>
      <c r="F142" s="178"/>
      <c r="G142" s="178"/>
    </row>
    <row r="143" spans="1:7">
      <c r="A143" s="178"/>
      <c r="B143" s="178"/>
      <c r="C143" s="178"/>
      <c r="D143" s="178"/>
      <c r="E143" s="184"/>
      <c r="F143" s="178"/>
      <c r="G143" s="178"/>
    </row>
    <row r="144" spans="1:7">
      <c r="A144" s="178"/>
      <c r="B144" s="178"/>
      <c r="C144" s="178"/>
      <c r="D144" s="178"/>
      <c r="E144" s="184"/>
      <c r="F144" s="178"/>
      <c r="G144" s="178"/>
    </row>
    <row r="145" spans="1:7">
      <c r="A145" s="178"/>
      <c r="B145" s="178"/>
      <c r="C145" s="178"/>
      <c r="D145" s="178"/>
      <c r="E145" s="184"/>
      <c r="F145" s="178"/>
      <c r="G145" s="178"/>
    </row>
    <row r="146" spans="1:7">
      <c r="A146" s="178"/>
      <c r="B146" s="178"/>
      <c r="C146" s="178"/>
      <c r="D146" s="178"/>
      <c r="E146" s="184"/>
      <c r="F146" s="178"/>
      <c r="G146" s="178"/>
    </row>
    <row r="147" spans="1:7">
      <c r="A147" s="178"/>
      <c r="B147" s="178"/>
      <c r="C147" s="178"/>
      <c r="D147" s="178"/>
      <c r="E147" s="184"/>
      <c r="F147" s="178"/>
      <c r="G147" s="178"/>
    </row>
    <row r="148" spans="1:7">
      <c r="A148" s="178"/>
      <c r="B148" s="178"/>
      <c r="C148" s="178"/>
      <c r="D148" s="178"/>
      <c r="E148" s="184"/>
      <c r="F148" s="178"/>
      <c r="G148" s="178"/>
    </row>
    <row r="149" spans="1:7">
      <c r="A149" s="178"/>
      <c r="B149" s="178"/>
      <c r="C149" s="178"/>
      <c r="D149" s="178"/>
      <c r="E149" s="184"/>
      <c r="F149" s="178"/>
      <c r="G149" s="178"/>
    </row>
    <row r="150" spans="1:7">
      <c r="A150" s="178"/>
      <c r="B150" s="178"/>
      <c r="C150" s="178"/>
      <c r="D150" s="178"/>
      <c r="E150" s="184"/>
      <c r="F150" s="178"/>
      <c r="G150" s="178"/>
    </row>
    <row r="151" spans="1:7">
      <c r="A151" s="178"/>
      <c r="B151" s="178"/>
      <c r="C151" s="178"/>
      <c r="D151" s="178"/>
      <c r="E151" s="184"/>
      <c r="F151" s="178"/>
      <c r="G151" s="178"/>
    </row>
    <row r="152" spans="1:7">
      <c r="B152" s="178"/>
      <c r="C152" s="178"/>
      <c r="D152" s="178"/>
      <c r="E152" s="184"/>
      <c r="F152" s="178"/>
      <c r="G152" s="178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25" right="0.25" top="0.75" bottom="0.75" header="0.3" footer="0.3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Getec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Getec</dc:creator>
  <cp:lastModifiedBy>Zuzana Cabalová</cp:lastModifiedBy>
  <cp:lastPrinted>2018-01-16T17:13:32Z</cp:lastPrinted>
  <dcterms:created xsi:type="dcterms:W3CDTF">2013-06-27T09:37:37Z</dcterms:created>
  <dcterms:modified xsi:type="dcterms:W3CDTF">2018-01-16T17:13:40Z</dcterms:modified>
</cp:coreProperties>
</file>